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C67" lockStructure="1"/>
  <bookViews>
    <workbookView xWindow="-15" yWindow="105" windowWidth="8460" windowHeight="8040"/>
  </bookViews>
  <sheets>
    <sheet name="M-1" sheetId="15" r:id="rId1"/>
    <sheet name="M-1.1" sheetId="2" r:id="rId2"/>
    <sheet name="M-1.2" sheetId="3" r:id="rId3"/>
    <sheet name="M-1.3" sheetId="20" r:id="rId4"/>
    <sheet name="M-1.4" sheetId="24" r:id="rId5"/>
    <sheet name="M-2" sheetId="4" r:id="rId6"/>
    <sheet name="N-1" sheetId="23" r:id="rId7"/>
    <sheet name="N-1.1" sheetId="27" r:id="rId8"/>
    <sheet name="N-1.2" sheetId="26" r:id="rId9"/>
  </sheets>
  <definedNames>
    <definedName name="CM_PV">#REF!</definedName>
    <definedName name="_xlnm.Print_Area" localSheetId="0">'M-1'!$A$1:$D$10</definedName>
    <definedName name="_xlnm.Print_Area" localSheetId="1">'M-1.1'!$A$1:$E$248</definedName>
    <definedName name="_xlnm.Print_Area" localSheetId="2">'M-1.2'!$A$1:$C$31</definedName>
    <definedName name="_xlnm.Print_Area" localSheetId="3">'M-1.3'!$A$1:$D$36</definedName>
    <definedName name="_xlnm.Print_Area" localSheetId="4">'M-1.4'!$A$1:$E$35</definedName>
    <definedName name="_xlnm.Print_Area" localSheetId="5">'M-2'!$A$1:$G$62</definedName>
    <definedName name="_xlnm.Print_Area" localSheetId="6">'N-1'!$A$1:$H$40</definedName>
    <definedName name="_xlnm.Print_Area" localSheetId="7">'N-1.1'!$A$1:$G$39</definedName>
    <definedName name="_xlnm.Print_Area" localSheetId="8">'N-1.2'!$A$1:$F$38</definedName>
    <definedName name="_xlnm.Print_Titles" localSheetId="1">'M-1.1'!$1:$2</definedName>
    <definedName name="_xlnm.Print_Titles" localSheetId="5">'M-2'!$1:$6</definedName>
    <definedName name="RM_PV">#REF!</definedName>
  </definedNames>
  <calcPr calcId="145621"/>
</workbook>
</file>

<file path=xl/calcChain.xml><?xml version="1.0" encoding="utf-8"?>
<calcChain xmlns="http://schemas.openxmlformats.org/spreadsheetml/2006/main">
  <c r="B24" i="24" l="1"/>
  <c r="D24" i="24" s="1"/>
  <c r="B23" i="24"/>
  <c r="D23" i="24" s="1"/>
  <c r="B9" i="24"/>
  <c r="D9" i="24" s="1"/>
  <c r="D8" i="24"/>
  <c r="B25" i="24" l="1"/>
  <c r="B10" i="24"/>
  <c r="B11" i="24" s="1"/>
  <c r="B12" i="24"/>
  <c r="D11" i="24"/>
  <c r="D10" i="24"/>
  <c r="E10" i="24" s="1"/>
  <c r="E24" i="24"/>
  <c r="E23" i="24"/>
  <c r="E11" i="24"/>
  <c r="E9" i="24"/>
  <c r="E8" i="24"/>
  <c r="B59" i="4"/>
  <c r="D8" i="4"/>
  <c r="D9" i="4"/>
  <c r="E9" i="4" s="1"/>
  <c r="D10" i="4"/>
  <c r="D11" i="4"/>
  <c r="D12" i="4"/>
  <c r="D13" i="4"/>
  <c r="E13" i="4" s="1"/>
  <c r="D14" i="4"/>
  <c r="D15" i="4"/>
  <c r="D16" i="4"/>
  <c r="D17" i="4"/>
  <c r="D18" i="4"/>
  <c r="D19" i="4"/>
  <c r="E19" i="4" s="1"/>
  <c r="D20" i="4"/>
  <c r="E20" i="4" s="1"/>
  <c r="D21" i="4"/>
  <c r="E21" i="4" s="1"/>
  <c r="D22" i="4"/>
  <c r="D23" i="4"/>
  <c r="D24" i="4"/>
  <c r="E24" i="4" s="1"/>
  <c r="D25" i="4"/>
  <c r="E25" i="4" s="1"/>
  <c r="D26" i="4"/>
  <c r="D27" i="4"/>
  <c r="D28" i="4"/>
  <c r="D29" i="4"/>
  <c r="E29" i="4" s="1"/>
  <c r="D30" i="4"/>
  <c r="D31" i="4"/>
  <c r="E31" i="4" s="1"/>
  <c r="D32" i="4"/>
  <c r="E32" i="4" s="1"/>
  <c r="D33" i="4"/>
  <c r="E33" i="4" s="1"/>
  <c r="D34" i="4"/>
  <c r="D35" i="4"/>
  <c r="D36" i="4"/>
  <c r="D37" i="4"/>
  <c r="D38" i="4"/>
  <c r="D39" i="4"/>
  <c r="D40" i="4"/>
  <c r="E40" i="4" s="1"/>
  <c r="D41" i="4"/>
  <c r="D42" i="4"/>
  <c r="D43" i="4"/>
  <c r="E43" i="4" s="1"/>
  <c r="D44" i="4"/>
  <c r="E44" i="4" s="1"/>
  <c r="D45" i="4"/>
  <c r="D46" i="4"/>
  <c r="D47" i="4"/>
  <c r="D48" i="4"/>
  <c r="E48" i="4" s="1"/>
  <c r="D49" i="4"/>
  <c r="E49" i="4" s="1"/>
  <c r="D50" i="4"/>
  <c r="D51" i="4"/>
  <c r="D52" i="4"/>
  <c r="D53" i="4"/>
  <c r="E53" i="4" s="1"/>
  <c r="D54" i="4"/>
  <c r="D55" i="4"/>
  <c r="E55" i="4" s="1"/>
  <c r="D56" i="4"/>
  <c r="D57" i="4"/>
  <c r="E57" i="4" s="1"/>
  <c r="E11" i="4"/>
  <c r="E12" i="4"/>
  <c r="E17" i="4"/>
  <c r="E27" i="4"/>
  <c r="E28" i="4"/>
  <c r="E35" i="4"/>
  <c r="E39" i="4"/>
  <c r="E41" i="4"/>
  <c r="E51" i="4"/>
  <c r="E15" i="4"/>
  <c r="E23" i="4"/>
  <c r="E47" i="4"/>
  <c r="D7" i="4"/>
  <c r="E7" i="4" s="1"/>
  <c r="E59" i="4" s="1"/>
  <c r="D3" i="15" s="1"/>
  <c r="E8" i="4"/>
  <c r="E10" i="4"/>
  <c r="E14" i="4"/>
  <c r="E16" i="4"/>
  <c r="E18" i="4"/>
  <c r="E22" i="4"/>
  <c r="E26" i="4"/>
  <c r="E30" i="4"/>
  <c r="E34" i="4"/>
  <c r="E36" i="4"/>
  <c r="E37" i="4"/>
  <c r="E38" i="4"/>
  <c r="E42" i="4"/>
  <c r="E45" i="4"/>
  <c r="E46" i="4"/>
  <c r="E50" i="4"/>
  <c r="E52" i="4"/>
  <c r="E54" i="4"/>
  <c r="E56" i="4"/>
  <c r="C7" i="4"/>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A1" i="4"/>
  <c r="B26" i="24" l="1"/>
  <c r="D25" i="24"/>
  <c r="E25" i="24" s="1"/>
  <c r="B13" i="24"/>
  <c r="D13" i="24" s="1"/>
  <c r="E13" i="24" s="1"/>
  <c r="D12" i="24"/>
  <c r="E12" i="24" s="1"/>
  <c r="E78" i="2"/>
  <c r="E74" i="2"/>
  <c r="E15" i="24" l="1"/>
  <c r="B27" i="24"/>
  <c r="D26" i="24"/>
  <c r="E26" i="24" s="1"/>
  <c r="D4" i="15"/>
  <c r="B28" i="24" l="1"/>
  <c r="D28" i="24" s="1"/>
  <c r="E28" i="24" s="1"/>
  <c r="D27" i="24"/>
  <c r="E27" i="24" s="1"/>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5" i="26"/>
  <c r="E30" i="24" l="1"/>
  <c r="E32" i="24" s="1"/>
  <c r="D6" i="15" s="1"/>
  <c r="F36" i="26"/>
  <c r="E32" i="2" l="1"/>
  <c r="C32" i="2"/>
  <c r="C38" i="27" l="1"/>
  <c r="G8" i="23" l="1"/>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5" i="23"/>
  <c r="E36" i="23"/>
  <c r="E7"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3" i="23"/>
  <c r="C34" i="23"/>
  <c r="C35" i="23"/>
  <c r="C36" i="23"/>
  <c r="C7" i="23"/>
  <c r="D27" i="20" l="1"/>
  <c r="D5" i="15" s="1"/>
  <c r="C25" i="3"/>
  <c r="E50" i="2" l="1"/>
  <c r="E76" i="2" s="1"/>
  <c r="B36" i="26" l="1"/>
  <c r="C36" i="26"/>
  <c r="D36" i="26"/>
  <c r="F38" i="27" l="1"/>
  <c r="E38" i="27"/>
  <c r="D38" i="27"/>
  <c r="B38" i="27"/>
  <c r="G36" i="27"/>
  <c r="B36" i="23" s="1"/>
  <c r="G35" i="27"/>
  <c r="B35" i="23" s="1"/>
  <c r="G34" i="27"/>
  <c r="B34" i="23" s="1"/>
  <c r="G33" i="27"/>
  <c r="B33" i="23" s="1"/>
  <c r="G32" i="27"/>
  <c r="B32" i="23" s="1"/>
  <c r="G31" i="27"/>
  <c r="B31" i="23" s="1"/>
  <c r="G30" i="27"/>
  <c r="B30" i="23" s="1"/>
  <c r="G29" i="27"/>
  <c r="B29" i="23" s="1"/>
  <c r="G28" i="27"/>
  <c r="B28" i="23" s="1"/>
  <c r="G27" i="27"/>
  <c r="B27" i="23" s="1"/>
  <c r="G26" i="27"/>
  <c r="B26" i="23" s="1"/>
  <c r="G25" i="27"/>
  <c r="B25" i="23" s="1"/>
  <c r="G24" i="27"/>
  <c r="B24" i="23" s="1"/>
  <c r="G23" i="27"/>
  <c r="B23" i="23" s="1"/>
  <c r="G22" i="27"/>
  <c r="B22" i="23" s="1"/>
  <c r="G21" i="27"/>
  <c r="B21" i="23" s="1"/>
  <c r="G20" i="27"/>
  <c r="B20" i="23" s="1"/>
  <c r="G19" i="27"/>
  <c r="B19" i="23" s="1"/>
  <c r="G18" i="27"/>
  <c r="B18" i="23" s="1"/>
  <c r="G17" i="27"/>
  <c r="B17" i="23" s="1"/>
  <c r="G16" i="27"/>
  <c r="B16" i="23" s="1"/>
  <c r="G15" i="27"/>
  <c r="B15" i="23" s="1"/>
  <c r="G14" i="27"/>
  <c r="B14" i="23" s="1"/>
  <c r="G13" i="27"/>
  <c r="B13" i="23" s="1"/>
  <c r="G12" i="27"/>
  <c r="B12" i="23" s="1"/>
  <c r="G11" i="27"/>
  <c r="B11" i="23" s="1"/>
  <c r="G10" i="27"/>
  <c r="B10" i="23" s="1"/>
  <c r="G9" i="27"/>
  <c r="B9" i="23" s="1"/>
  <c r="G8" i="27"/>
  <c r="B8" i="23" s="1"/>
  <c r="G7" i="27"/>
  <c r="B7" i="23" s="1"/>
  <c r="A1" i="27"/>
  <c r="A1" i="26"/>
  <c r="G38" i="27" l="1"/>
  <c r="A1" i="24" l="1"/>
  <c r="A1" i="23" l="1"/>
  <c r="A1" i="20" l="1"/>
  <c r="A1" i="3" l="1"/>
  <c r="A1" i="2"/>
  <c r="B1" i="15"/>
  <c r="E36" i="2" l="1"/>
  <c r="D7" i="23" l="1"/>
  <c r="F7" i="23"/>
  <c r="H7" i="23" s="1"/>
  <c r="E36" i="26"/>
  <c r="D27" i="23"/>
  <c r="F27" i="23" s="1"/>
  <c r="H27" i="23" s="1"/>
  <c r="D15" i="23"/>
  <c r="F15" i="23" s="1"/>
  <c r="H15" i="23" s="1"/>
  <c r="D14" i="23"/>
  <c r="F14" i="23" s="1"/>
  <c r="H14" i="23" s="1"/>
  <c r="D35" i="23"/>
  <c r="F35" i="23" s="1"/>
  <c r="H35" i="23" s="1"/>
  <c r="D24" i="23"/>
  <c r="F24" i="23" s="1"/>
  <c r="H24" i="23" s="1"/>
  <c r="D32" i="23"/>
  <c r="F32" i="23" s="1"/>
  <c r="H32" i="23" s="1"/>
  <c r="D9" i="23"/>
  <c r="F9" i="23" s="1"/>
  <c r="H9" i="23" s="1"/>
  <c r="D33" i="23"/>
  <c r="F33" i="23" s="1"/>
  <c r="H33" i="23" s="1"/>
  <c r="D18" i="23"/>
  <c r="F18" i="23" s="1"/>
  <c r="H18" i="23" s="1"/>
  <c r="D30" i="23"/>
  <c r="F30" i="23" s="1"/>
  <c r="H30" i="23" s="1"/>
  <c r="D26" i="23"/>
  <c r="F26" i="23"/>
  <c r="H26" i="23" s="1"/>
  <c r="D25" i="23"/>
  <c r="F25" i="23" s="1"/>
  <c r="H25" i="23" s="1"/>
  <c r="D19" i="23"/>
  <c r="F19" i="23" s="1"/>
  <c r="H19" i="23" s="1"/>
  <c r="D23" i="23"/>
  <c r="F23" i="23" s="1"/>
  <c r="H23" i="23" s="1"/>
  <c r="D31" i="23"/>
  <c r="F31" i="23"/>
  <c r="H31" i="23" s="1"/>
  <c r="D17" i="23"/>
  <c r="F17" i="23" s="1"/>
  <c r="H17" i="23" s="1"/>
  <c r="D36" i="23"/>
  <c r="F36" i="23" s="1"/>
  <c r="H36" i="23" s="1"/>
  <c r="D21" i="23"/>
  <c r="F21" i="23" s="1"/>
  <c r="H21" i="23" s="1"/>
  <c r="D10" i="23"/>
  <c r="F10" i="23"/>
  <c r="H10" i="23" s="1"/>
  <c r="D34" i="23"/>
  <c r="F34" i="23" s="1"/>
  <c r="H34" i="23" s="1"/>
  <c r="D22" i="23"/>
  <c r="F22" i="23" s="1"/>
  <c r="H22" i="23" s="1"/>
  <c r="D13" i="23"/>
  <c r="F13" i="23"/>
  <c r="H13" i="23" s="1"/>
  <c r="D16" i="23"/>
  <c r="F16" i="23"/>
  <c r="H16" i="23" s="1"/>
  <c r="D11" i="23"/>
  <c r="F11" i="23" s="1"/>
  <c r="H11" i="23" s="1"/>
  <c r="D29" i="23"/>
  <c r="F29" i="23"/>
  <c r="H29" i="23" s="1"/>
  <c r="D28" i="23"/>
  <c r="F28" i="23" s="1"/>
  <c r="H28" i="23" s="1"/>
  <c r="D12" i="23"/>
  <c r="F12" i="23"/>
  <c r="H12" i="23"/>
  <c r="D20" i="23"/>
  <c r="F20" i="23" s="1"/>
  <c r="H20" i="23" s="1"/>
  <c r="D8" i="23"/>
  <c r="F8" i="23"/>
  <c r="H8" i="23"/>
  <c r="H38" i="23" l="1"/>
  <c r="D7" i="15" s="1"/>
  <c r="D9" i="15" s="1"/>
</calcChain>
</file>

<file path=xl/sharedStrings.xml><?xml version="1.0" encoding="utf-8"?>
<sst xmlns="http://schemas.openxmlformats.org/spreadsheetml/2006/main" count="399" uniqueCount="319">
  <si>
    <t>ITEM / LINE NO.</t>
  </si>
  <si>
    <t>DESCRIPTION</t>
  </si>
  <si>
    <t>A</t>
  </si>
  <si>
    <t>Professional Services</t>
  </si>
  <si>
    <t>Right-of-Way Acquisition Services &amp; ROW Survey/Mapping</t>
  </si>
  <si>
    <t>Utility Locates, Utility Survey, and Utility Adjustment Design</t>
  </si>
  <si>
    <t>B</t>
  </si>
  <si>
    <t>Construction</t>
  </si>
  <si>
    <t>Traffic Control</t>
  </si>
  <si>
    <t>Environmental Mitigation</t>
  </si>
  <si>
    <t>Utility Adjustments</t>
  </si>
  <si>
    <t>TOTAL</t>
  </si>
  <si>
    <t>C</t>
  </si>
  <si>
    <t>D</t>
  </si>
  <si>
    <t xml:space="preserve">Notes:  </t>
  </si>
  <si>
    <t>From Bottom of Form M-1.2</t>
  </si>
  <si>
    <t>From Bottom of Form M-1.3</t>
  </si>
  <si>
    <t>FMS</t>
  </si>
  <si>
    <t>Bridges</t>
  </si>
  <si>
    <t>Drainage</t>
  </si>
  <si>
    <t>Walls &amp; Noise Barriers</t>
  </si>
  <si>
    <t>Engineer's Field Office</t>
  </si>
  <si>
    <t>Construction Management</t>
  </si>
  <si>
    <t>Roadway</t>
  </si>
  <si>
    <r>
      <t>Signing</t>
    </r>
    <r>
      <rPr>
        <sz val="12"/>
        <color theme="1"/>
        <rFont val="Times New Roman"/>
        <family val="1"/>
      </rPr>
      <t> </t>
    </r>
  </si>
  <si>
    <t>Roadway Lighting</t>
  </si>
  <si>
    <t>Landscape</t>
  </si>
  <si>
    <t>B-20</t>
  </si>
  <si>
    <t>B-21</t>
  </si>
  <si>
    <r>
      <t>Signing</t>
    </r>
    <r>
      <rPr>
        <b/>
        <u/>
        <sz val="12"/>
        <color theme="1"/>
        <rFont val="Times New Roman"/>
        <family val="1"/>
      </rPr>
      <t> </t>
    </r>
  </si>
  <si>
    <t>Includes full compensation for furnishing all labor, materials, tools, equipment, and incidentals; performing all work effort in association with the construction management provisions and requirements as specified in the Contract Documents with no additional compensation being allowed therefor.</t>
  </si>
  <si>
    <t>Traffic Control &amp; Management</t>
  </si>
  <si>
    <t>Includes full compensation for furnishing all labor, materials, tools, equipment, and incidentals; performing all work efforts associated with the traffic control and management requirements for the Project as specified in the Contract Documents, with no additional compensation being allowed therefor.</t>
  </si>
  <si>
    <t>Includes full compensation for furnishing all labor, materials, tools, equipment, and incidentals; performing all work efforts associated with constructing all drainage improvements (complete in place) for the Project as specified in the Contract Documents, with no additional compensation being allowed therefor.</t>
  </si>
  <si>
    <t>Includes full compensation for furnishing all labor, materials, tools, equipment, and incidentals; performing all work efforts associated with all environmental mitigation activities (complete in place) for the Project as specified in the Contract Documents, with no additional compensation being allowed therefor.</t>
  </si>
  <si>
    <t>Community Outreach, Public Involvement</t>
  </si>
  <si>
    <t>Development Management</t>
  </si>
  <si>
    <t>Professional Services IQF, Construction IQF</t>
  </si>
  <si>
    <t>A-4</t>
  </si>
  <si>
    <t>A-5</t>
  </si>
  <si>
    <t>A-6</t>
  </si>
  <si>
    <t>A-7</t>
  </si>
  <si>
    <t>A-8</t>
  </si>
  <si>
    <t>Project Design, Design Survey</t>
  </si>
  <si>
    <t>Project Design, Design Survey, Site Investigation</t>
  </si>
  <si>
    <t>Includes full compensation for furnishing all labor, materials, tools, equipment, and incidentals; performing all work effort in association with the environmental permitting and governmental approval activities provisions and requirements as specified in the Contract Documents with no additional compensation being allowed therefor.</t>
  </si>
  <si>
    <t>Includes full compensation for furnishing all labor, materials, tools, equipment, and incidentals; performing all work effort in association with the utility location, utility survey, utility relocation design and utility coordination provisions and requirements as specified in the Contract Documents, with no additional compensation being allowed therefor.</t>
  </si>
  <si>
    <t>Professional Services Management</t>
  </si>
  <si>
    <t>Includes full compensation for furnishing all labor, materials, tools, equipment, and incidentals; performing all work effort in association with the community outreach and public involvement requirements and provisions as specified in the Contract Documents, with no additional compensation being allowed therefor.</t>
  </si>
  <si>
    <t>Includes full compensation for furnishing all labor, materials, tools, equipment, and incidentals; performing all work effort in association with the design, design survey, geotechnical engineering and site condition investigation provisions and requirements as specified in the Contract Documents, with no additional compensation being allowed therefor.</t>
  </si>
  <si>
    <t>Right-of-Way Acquisition Services</t>
  </si>
  <si>
    <t>Includes full compensation for furnishing all labor, materials, tools, equipment, and incidentals; performing all work effort in association with the Right-of-Way acquisition activities provisions and requirements as specified in the Contract Documents with no additional compensation being allowed therefor.</t>
  </si>
  <si>
    <t>Environmental Permitting</t>
  </si>
  <si>
    <t>Includes full compensation for furnishing all labor, materials, tools, equipment, and incidentals; performing all work effort in association with the Professional Services IQF and Construction IQF provisions and requirements as specified in the Contract Documents, with no additional compensation being allowed therefor.</t>
  </si>
  <si>
    <t xml:space="preserve">Includes full compensation for furnishing all labor, materials, tools, equipment, and incidentals; performing all work efforts associated with constructing all roadways (complete in place), including pavement construction, earthwork construction, roadway barriers, guardrails, fencing, demolition and roadway preparation  for the Project as specified in the Contract Documents, with no additional compensation being allowed therefor. 
</t>
  </si>
  <si>
    <t xml:space="preserve">Includes full compensation for furnishing all labor, materials, tools, equipment, and incidentals; performing all the work efforts associated with constructing all retaining walls and noise barriers (complete in place) for the Project, including associated aesthetics as specified in the Contract Documents, with no additional compensation being allowed therefor.
</t>
  </si>
  <si>
    <t>Includes full compensation for furnishing all labor, materials, tools, equipment, and incidentals; performing all work efforts associated with constructing all signing (complete in place) for the Project as specified in the Contract Documents, with no additional compensation being allowed therefor.</t>
  </si>
  <si>
    <t>Includes full compensation for furnishing all labor, materials, tools, equipment, and incidentals; performing all work efforts associated with constructing all FMS (complete in place) for the Project as specified in the Contract Documents, with no additional compensation being allowed therefor.</t>
  </si>
  <si>
    <t>Includes full compensation for furnishing all labor, materials, tools, equipment, and incidentals; performing all work efforts associated with constructing all roadway lighting and electrical improvements (complete in place) for the Project as specified in the Contract Documents, with no additional compensation being allowed therefor.</t>
  </si>
  <si>
    <t>Includes full compensation for furnishing all labor, materials, tools, equipment, and incidentals; performing all work efforts associated with providing and operating the Engineer's field offiee for the Project as specified in the Contract Documents, with no additional compensation being allowed therefor.</t>
  </si>
  <si>
    <t>Item Description for Elements Contained in Category ‘A’</t>
  </si>
  <si>
    <t>From Bottom of Form M-1.4</t>
  </si>
  <si>
    <t>ADJUSTMENTS TO D&amp;C PRICE FOR AVOIDED SCHEMATIC ROW</t>
  </si>
  <si>
    <t>-</t>
  </si>
  <si>
    <t>Per Diem Cost (YOE$)</t>
  </si>
  <si>
    <t>Costs to ADOT ($)</t>
  </si>
  <si>
    <t>PRICE VALUE</t>
  </si>
  <si>
    <t>PRICE VALUE SUMMARY</t>
  </si>
  <si>
    <t>ATC ADJUSTMENTS TO PRICE</t>
  </si>
  <si>
    <t>ADJUSTMENTS TO D&amp;C PRICE FOR ADVANCEMENT OR DELAY OF NTP 3</t>
  </si>
  <si>
    <t>Year of Maintenance Period</t>
  </si>
  <si>
    <t>Adjustments To D&amp;C Price For Avoided Schematic Row</t>
  </si>
  <si>
    <t>ATC Adjustments To Price</t>
  </si>
  <si>
    <t>Adjustments To D&amp;C Price For Advancement Or Delay Of NTP 3</t>
  </si>
  <si>
    <t>From Bottom of Form N-1</t>
  </si>
  <si>
    <t>D&amp;C Price</t>
  </si>
  <si>
    <t>(To Form M-1, Item #5)</t>
  </si>
  <si>
    <t>(To Form M-1, Item #1)</t>
  </si>
  <si>
    <t>(To Form M-1, Item #4)</t>
  </si>
  <si>
    <t>(To Form M-1, Item #3)</t>
  </si>
  <si>
    <t>(To Form M-1, Item #2)</t>
  </si>
  <si>
    <r>
      <t xml:space="preserve">Credit Amount 
(Enter as a number </t>
    </r>
    <r>
      <rPr>
        <b/>
        <sz val="10"/>
        <color rgb="FF000000"/>
        <rFont val="Calibri"/>
        <family val="2"/>
      </rPr>
      <t>≤</t>
    </r>
    <r>
      <rPr>
        <b/>
        <sz val="9"/>
        <color rgb="FF000000"/>
        <rFont val="Arial"/>
        <family val="2"/>
      </rPr>
      <t xml:space="preserve"> 0</t>
    </r>
    <r>
      <rPr>
        <b/>
        <sz val="10"/>
        <color rgb="FF000000"/>
        <rFont val="Arial"/>
        <family val="2"/>
      </rPr>
      <t>)</t>
    </r>
  </si>
  <si>
    <t>Advancement Credit (Assumes NTP 3 occurs between 1 and 180 Days before NTP3 Window)</t>
  </si>
  <si>
    <t>Delay Cost (Assumes NTP 3 between 1 and 180 Days after NTP3 Window)</t>
  </si>
  <si>
    <t>Bonds</t>
  </si>
  <si>
    <t>Insurance</t>
  </si>
  <si>
    <t>A-9</t>
  </si>
  <si>
    <t>MAINTENANCE PRICE SUMMARY</t>
  </si>
  <si>
    <t>E</t>
  </si>
  <si>
    <t>F</t>
  </si>
  <si>
    <t>Total Routine Maintenance</t>
  </si>
  <si>
    <t>G</t>
  </si>
  <si>
    <t>Paving</t>
  </si>
  <si>
    <t>Sign Replacement</t>
  </si>
  <si>
    <t>Handback Items</t>
  </si>
  <si>
    <t>Total Capital Asset Replacement Work</t>
  </si>
  <si>
    <t>Maximum Price 
(Not to Exceed)</t>
  </si>
  <si>
    <t>Project Management Plan (PMP)</t>
  </si>
  <si>
    <t>1a</t>
  </si>
  <si>
    <t>Project Administration</t>
  </si>
  <si>
    <t>1b</t>
  </si>
  <si>
    <t>QMP General Requirements</t>
  </si>
  <si>
    <t>1c</t>
  </si>
  <si>
    <t>Design Quality Management Plan</t>
  </si>
  <si>
    <t>1d</t>
  </si>
  <si>
    <t>Construction Quality Management Plan</t>
  </si>
  <si>
    <t>1e</t>
  </si>
  <si>
    <t>Environmental Management Plan</t>
  </si>
  <si>
    <t>1f</t>
  </si>
  <si>
    <t>Public Involvement Plan</t>
  </si>
  <si>
    <t>1g</t>
  </si>
  <si>
    <t>Transportation Management Plan (TMP)</t>
  </si>
  <si>
    <t>Initial Core Office Lease &amp; Equipment</t>
  </si>
  <si>
    <t>Core Office &amp; Layout Plan</t>
  </si>
  <si>
    <t>Network Administration Plan &amp; Setup</t>
  </si>
  <si>
    <t>Project Baseline Schedule</t>
  </si>
  <si>
    <t>Segment Limits Map</t>
  </si>
  <si>
    <t>Submittal Schedule</t>
  </si>
  <si>
    <t>Safety Management Plan</t>
  </si>
  <si>
    <t>Collocation Office Elements</t>
  </si>
  <si>
    <t>ROW Activity Plan</t>
  </si>
  <si>
    <t>Item Description for Elements Contained in Category ‘B’</t>
  </si>
  <si>
    <t>C-29</t>
  </si>
  <si>
    <t>C-30</t>
  </si>
  <si>
    <t>C-31</t>
  </si>
  <si>
    <t>C-32</t>
  </si>
  <si>
    <t>C-34</t>
  </si>
  <si>
    <t>C-35</t>
  </si>
  <si>
    <t>C-36</t>
  </si>
  <si>
    <t xml:space="preserve"> Item Description for Elements Contained in Category 'C'</t>
  </si>
  <si>
    <t>A-1a</t>
  </si>
  <si>
    <t>A-1b</t>
  </si>
  <si>
    <t>A-1c</t>
  </si>
  <si>
    <t>A-1d</t>
  </si>
  <si>
    <t>A-1e</t>
  </si>
  <si>
    <t>A-1f</t>
  </si>
  <si>
    <t>A-1g</t>
  </si>
  <si>
    <t>A-10</t>
  </si>
  <si>
    <t>Includes full compensation for furnishing all labor, materials, tools, equipment, and incidentals; performing all work effort in association with  provisions and requirements related to development of the Project Administration section of the Project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</si>
  <si>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QMP General Requirements,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</si>
  <si>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Design Quality Management Plan ,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</si>
  <si>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Construction Quality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</si>
  <si>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Environmental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</si>
  <si>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Public Involvement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</si>
  <si>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Safety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</si>
  <si>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Transportation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</si>
  <si>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the initial core office lease and equipment,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</si>
  <si>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the Core Office &amp; Layout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</si>
  <si>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Network Administration Plan and setup,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</si>
  <si>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Project Baseline Schedule,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</si>
  <si>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Segment Limits Map,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</si>
  <si>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Submittal Schedule,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</si>
  <si>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ROW Activity Plan, as specified in the Contract Documents with no additional compensation being allowed therefor.</t>
  </si>
  <si>
    <t xml:space="preserve">Enter portions of the Project ROW that ADOT owns, or is in possession of, to conduct surveys and site investigations, including geotechnical, Hazardous Materials and Utilities investigations, </t>
  </si>
  <si>
    <t>Commence ROW acquisition services (but only after ADOT approves the ROW Activity Plan);</t>
  </si>
  <si>
    <t xml:space="preserve">Commence negotiating with the Union Pacific Railroad; </t>
  </si>
  <si>
    <t>Commence negotiating Utility Agreements with Utility Owners</t>
  </si>
  <si>
    <t>A-11</t>
  </si>
  <si>
    <t>A-12</t>
  </si>
  <si>
    <t>Commence ROW acquisition services (but only after ADOT approves the ROW Activity Plan)</t>
  </si>
  <si>
    <t>Includes full compensation for furnishing all labor, materials, tools, equipment, and incidentals; performing all work effort in association with provisions and requirements related to entering portions of the Project ROW that ADOT owns, or is in possession of, to conduct surveys and site investigations, including geotechnical, Hazardous Materials and Utilities investigations,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</si>
  <si>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ROW acquisition services (but only after ADOT approves the ROW Activity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</si>
  <si>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negotiating with the Union Pacific Railroad,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</si>
  <si>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negotiating Utility Agreements with Utility Owners, as specified in the Contract Documents with no additional compensation being allowed therefor.</t>
  </si>
  <si>
    <t>Developer-Designated ROW</t>
  </si>
  <si>
    <t>C-37</t>
  </si>
  <si>
    <t>C-38</t>
  </si>
  <si>
    <t>C-39</t>
  </si>
  <si>
    <t>Includes full compensation for furnishing all labor, materials, tools, equipment, and incidentals; performing all work efforts associated with all Developer-Designated ROW for the Project as specified in the Contract Documents, with no additional compensation being allowed therefor.</t>
  </si>
  <si>
    <t>C-40</t>
  </si>
  <si>
    <t>Total Routine Maintenance
(From N-1.1)</t>
  </si>
  <si>
    <t xml:space="preserve">Total Capital Asset Replacement Work
(From N-1.2)
</t>
  </si>
  <si>
    <t>ROUTINE MAINTENANCE BREAKDOWN
(Enter figures in USD 2015$)</t>
  </si>
  <si>
    <t>CAPITAL ASSET REPLACEMENT WORK BREAKDOWN
(Enter figures in USD 2015$)</t>
  </si>
  <si>
    <t>3a</t>
  </si>
  <si>
    <t>3b</t>
  </si>
  <si>
    <t>3c</t>
  </si>
  <si>
    <t>DBE Utilization Plan</t>
  </si>
  <si>
    <t>OJT Utilization Plan</t>
  </si>
  <si>
    <t>A-2</t>
  </si>
  <si>
    <t>A-3a</t>
  </si>
  <si>
    <t>A-3b</t>
  </si>
  <si>
    <t>A-3c</t>
  </si>
  <si>
    <t>Includes full compensation for furnishing all labor, materials, tools, equipment, and incidentals; performing all work effort in association with  provisions and requirements related to development of the DBE Utilization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</si>
  <si>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OJT Utilization Plan, as specified in the Contract Documents with no additional compensation being allowed therefor.</t>
  </si>
  <si>
    <t>A-13</t>
  </si>
  <si>
    <t>A-14</t>
  </si>
  <si>
    <t>B-22</t>
  </si>
  <si>
    <t>B-23</t>
  </si>
  <si>
    <t>C-41</t>
  </si>
  <si>
    <t>C-42</t>
  </si>
  <si>
    <t xml:space="preserve">*Proposers shall bid each of the line items indicated, in no instance more than the applicable “Maximum Price”.  The bid amounts for the line items are part of, and shall be included in, Proposer’s lump sum D&amp;C Price.  Developer will bear the risk that its actual cost for a line item incurred prior to NTP 2 exceeds the line item bid amount.
The Developer will be paid according to the terms of the Agreement.
</t>
  </si>
  <si>
    <t xml:space="preserve">Item Total *
(YOE$) </t>
  </si>
  <si>
    <t>A-15</t>
  </si>
  <si>
    <t>B-24</t>
  </si>
  <si>
    <t>C-43</t>
  </si>
  <si>
    <t>Miscellaneous Construction Items</t>
  </si>
  <si>
    <t>Miscellaneous Professional Services</t>
  </si>
  <si>
    <t>Includes full compensation for furnishing all labor, materials, tools, equipment, and incidentals; performing all work effort in association with miscellaneous Professional Services, which are not included in other items, as specified in the Contract Documents, with no additional compensation being allowed therefor.</t>
  </si>
  <si>
    <t>Includes full compensation for furnishing all labor, materials, tools, equipment, and incidentals; performing all work effort in association with miscellaneous construction items, which are not included in other items, as specified in the Contract Documents, with no additional compensation being allowed therefor.</t>
  </si>
  <si>
    <t>Includes full compensation for furnishing all labor, materials, tools, equipment, and incidentals; performing all work effort in association with the Professional Services management provisions and requirements as specified in the Contract Documents with no additional compensation being allowed therefor.</t>
  </si>
  <si>
    <t>Includes full compensation for furnishing all labor, materials, tools, equipment, and incidentals; performing all work efforts associated with construction activities related to the installation of landscaping, including plant establishment, provisions and requirements (complete in place) for the Project as specified in the Contract Documents, with no additional compensation being allowed therefor. This item does not include the design of landscaping and aesthetics, which is included in item B-18.</t>
  </si>
  <si>
    <t>Includes full compensation for furnishing all labor, materials, tools, equipment, and incidentals; performing all work efforts associated with constructing all utility adjustments (complete in place) for the Project as specified in the Contract Documents, with no additional compensation being allowed therefor.</t>
  </si>
  <si>
    <t>Warranty Bond Premiums</t>
  </si>
  <si>
    <t>Includes all cost and incidentals in association with securing and providing warranty bonds meeting all Project provisions and requirements as specified in the Contract Documents with no additional compensation being allowed therefor.</t>
  </si>
  <si>
    <t>Includes full compensation for D&amp;C bond and insurance premirums to the extent payable per Section 13.3.6.3 of the Agreement with no additional compensation being allowed therefor.</t>
  </si>
  <si>
    <t>B-25</t>
  </si>
  <si>
    <t>C-44</t>
  </si>
  <si>
    <t xml:space="preserve">Site Documentation </t>
  </si>
  <si>
    <t>Includes full compensation for furnishing all labor, materials, tools, equipment, and incidentals; performing all work effort in association with  provisions and requirements related to development of the Site Documentation Plan, as specified in the Contract Documents with no additional compensation being allowed therefor.</t>
  </si>
  <si>
    <t>Subtotal "A"</t>
  </si>
  <si>
    <t>Subtotal "B"</t>
  </si>
  <si>
    <t>Subtotal "C"</t>
  </si>
  <si>
    <t>Miscellaneous Professional Services not covered by Lines 20 - 26</t>
  </si>
  <si>
    <t>Subtotal Professional Services (Sum Lines 20 through 27)</t>
  </si>
  <si>
    <t>A-18</t>
  </si>
  <si>
    <t>B-26</t>
  </si>
  <si>
    <t>B-27</t>
  </si>
  <si>
    <t>C-45</t>
  </si>
  <si>
    <t>C-46</t>
  </si>
  <si>
    <t>- Add additional rows if needed.</t>
  </si>
  <si>
    <t>Total</t>
  </si>
  <si>
    <t>Routine Maintenance Escalation Factor</t>
  </si>
  <si>
    <t>Capital Asset Replacement Work Escalation Factor</t>
  </si>
  <si>
    <t xml:space="preserve">Escalated Total Annual Maintenance </t>
  </si>
  <si>
    <t>Discount Factor</t>
  </si>
  <si>
    <t>F = (B * C) + (D * E)</t>
  </si>
  <si>
    <t>H = F * G</t>
  </si>
  <si>
    <t>Factored Annual Maintenance Price</t>
  </si>
  <si>
    <t>Check for match w/ Form M-2</t>
  </si>
  <si>
    <t>Landscape, Litter &amp; Sweeping</t>
  </si>
  <si>
    <t>All Other Maintenance</t>
  </si>
  <si>
    <t>Maintenance Elements</t>
  </si>
  <si>
    <t>Administrative Elements</t>
  </si>
  <si>
    <t>G = B + C + D + E + F</t>
  </si>
  <si>
    <t>Other costs</t>
  </si>
  <si>
    <t>Mobilization, not including NTP 1 Work; Not to exceed 4% of D&amp;C Price (other than mobilization)</t>
  </si>
  <si>
    <t>Subtotal "Maximum Price" Items (other than mobilization)</t>
  </si>
  <si>
    <t>Includes full compensation for furnishing all labor, materials, tools, equipment, and incidentals; performing all work effort in association with  provisions and requirements related to mobilization, not including NTP 1 mobilization, as specified in the Contract Documents.</t>
  </si>
  <si>
    <t>Mobilization, not including NTP 1 mobilization; Not to exceed 4% of D&amp;C Price (other than mobilization)</t>
  </si>
  <si>
    <t>D&amp;C PRICE SUMMARY</t>
  </si>
  <si>
    <t>A-17</t>
  </si>
  <si>
    <t>D&amp;C bond and insurance premiums to the extent payable per 13.3.4.3 of the Agreement</t>
  </si>
  <si>
    <t>NTP 1 Work Effort</t>
  </si>
  <si>
    <t>Pre-NTP 2 Design Work</t>
  </si>
  <si>
    <t>Subtotal NTP 1 Work (Sum Line 17 + Line 18)</t>
  </si>
  <si>
    <t xml:space="preserve">Other Insurance Coverages Not Required in NTP 1 </t>
  </si>
  <si>
    <t>Other Insurance Coverages Not Required in NTP 1</t>
  </si>
  <si>
    <t>Includes all cost and incidentals in association with securing and providing other insurance coverages not required in NTP 1 meeting all provisions and requirements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</si>
  <si>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pre-NTP 2 Design Work, as specified in the Contract Documents with no additional compensation being allowed therefor.</t>
  </si>
  <si>
    <t>(Values to Form N-1, 
Column D)</t>
  </si>
  <si>
    <t>(Values to Form N-1, 
Column B)</t>
  </si>
  <si>
    <t>C-33</t>
  </si>
  <si>
    <t>C-47</t>
  </si>
  <si>
    <t>Durango Street connector</t>
  </si>
  <si>
    <t>Includes full compensation for furnishing all labor, materials, tools, equipment, and incidentals; performing all work efforts associated with designing and constructing the Durango Street connector (complete in place) for the Project, including associated aesthetics and foundation elements, as specified in the Contract Documents, with no additional compensation being allowed therefor.</t>
  </si>
  <si>
    <t>C-48</t>
  </si>
  <si>
    <t>E = B + C + D</t>
  </si>
  <si>
    <t>Insurance*</t>
  </si>
  <si>
    <t>*In column F, indicate the portion of Column E that represents  the cost of insurance required under Exhibit 12, Sections 4 and 12 of the DBM Agreement for the Capital Asset Replacement Work.</t>
  </si>
  <si>
    <t>Elwood Street pedestrian bridge</t>
  </si>
  <si>
    <t>Includes full compensation for furnishing all labor, materials, tools, equipment, and incidentals; performing all work efforts associated with constructing all bridges for the Project (except for the Elwood Street pedestrian bridge), including associated aesthetics and foundation elements, as specified in the Contract Documents, with no additional compensation being allowed therefor.</t>
  </si>
  <si>
    <t>Professional Services Quality Management Plan</t>
  </si>
  <si>
    <t>Collocated Office Layout Plan</t>
  </si>
  <si>
    <t>Pedestrian bridge aesthetic treatments</t>
  </si>
  <si>
    <t>Miscellaneous Construction Items not covered by Lines 29 - 48)</t>
  </si>
  <si>
    <t>Subtotal Construction (Sum Lines 29 through 49)</t>
  </si>
  <si>
    <t>Total Price (Line 19 + Line 28 + Line 50)</t>
  </si>
  <si>
    <t>Includes full compensation for furnishing all labor, materials, tools, equipment, and incidentals; performing all work efforts associated with pedestrian bridge aesthetic treatments (complete in place) for the Project, as specified in the Contract Documents, with no additional compensation being allowed therefor.</t>
  </si>
  <si>
    <t>C-49</t>
  </si>
  <si>
    <r>
      <t>*Note:</t>
    </r>
    <r>
      <rPr>
        <sz val="12"/>
        <color theme="1"/>
        <rFont val="Arial"/>
        <family val="2"/>
      </rPr>
      <t xml:space="preserve"> </t>
    </r>
    <r>
      <rPr>
        <b/>
        <sz val="12"/>
        <color theme="1"/>
        <rFont val="Arial"/>
        <family val="2"/>
      </rPr>
      <t>Proposer shall enter amounts in year-of-expenditure dollars.</t>
    </r>
  </si>
  <si>
    <t>- See ITP Section 5.6.1.3 for how Adjustments for Avoided Schematic ROW will be evaluated in the Price Score.</t>
  </si>
  <si>
    <t>Existing Conditions Site Documentation</t>
  </si>
  <si>
    <t>NTP 1 mobilization - Includes SWPPP, Noxious Species Control Plan, Basis of Design Report, preparation of bulletin boards, sample Vehicle Project Logo, bat survey, Plant Inventory, Sign Inventory, ITS Inventory; Not to exceed 1% of D&amp;C Price (other than mobilization)</t>
  </si>
  <si>
    <t>NTP 1 mobilization - Includes SWPPP, Noxious Species Control Plan, Basis of Design Report, preparation of bulletin boards, sample Vehicle Project Logo, bat survey, Plant Inventory, Sign Inventory, ITS Inventory; 
Not to exceed 1% of D&amp;C Price (other than mobilization)</t>
  </si>
  <si>
    <t>Includes full compensation for furnishing all labor, materials, tools, equipment, and incidentals; performing all work effort in association with  provisions and requirements related to NTP 1 Mobilization, including SWPPP, Noxious Species Control Plan, Basis of Design Report, preparation of bulletin boards, sample Vehicle Project Logo, bat survey, Plant Inventory, Sign Inventory, ITS Inventory; as specified in the Contract Documents with no additional compensation being allowed therefor.</t>
  </si>
  <si>
    <t>ATC No.</t>
  </si>
  <si>
    <t>DESCRIPTION of  ATC DEEMED ACCEPTABLE FOR INCLUSION IN PROPOSAL</t>
  </si>
  <si>
    <t>- List all acceptable ATCs which are incorporated into the Proposal, even if they do not result in additional costs to ADOT.</t>
  </si>
  <si>
    <t>- Costs to ADOT refers to the additional cost associated with the ATC as determined by ADOT and as set forth in the ATC acceptance letter.</t>
  </si>
  <si>
    <t>Description</t>
  </si>
  <si>
    <t>ADOT Parcel Number</t>
  </si>
  <si>
    <t>ROW Credits ID No.</t>
  </si>
  <si>
    <t>- Credit is as determined by ADOT in the ROW Credits response letter.</t>
  </si>
  <si>
    <t>- For ROW Credits ID No., list the ROW Credits identification name/number that was referenced in the subject line of the ADOT ROW Credits response letter.</t>
  </si>
  <si>
    <t>- Show credit as a negative dollar amount</t>
  </si>
  <si>
    <t>(All figures are in US Dollars)</t>
  </si>
  <si>
    <t>Months after NTP1</t>
  </si>
  <si>
    <t>Anticipated Draw / Cash Flow (YOE$)</t>
  </si>
  <si>
    <t>PV of Anticipated Draw / Cash Flow</t>
  </si>
  <si>
    <t>E = B x D</t>
  </si>
  <si>
    <t>Discount Factor at 4.5% Per Annum</t>
  </si>
  <si>
    <t>(For Comparison with Form M-1.1)</t>
  </si>
  <si>
    <t>From Bottom of Form M-2, Col. E</t>
  </si>
  <si>
    <t>PV of 30 Day Credit</t>
  </si>
  <si>
    <t>PV of 30 Day Cost</t>
  </si>
  <si>
    <t>Days 1 - 30 before NTP3 Window</t>
  </si>
  <si>
    <t>Days 31 - 60 before NTP3 Window</t>
  </si>
  <si>
    <t>Days 91 - 120 before NTP3 Window</t>
  </si>
  <si>
    <t>Days 121 - 150 before NTP3 Window</t>
  </si>
  <si>
    <t>Days 151 - 180 before NTP3 Window</t>
  </si>
  <si>
    <t>Days 61 - 90 before NTP3 Window</t>
  </si>
  <si>
    <t>Days 1 - 30 after NTP3 Window</t>
  </si>
  <si>
    <t>Days 31 - 60 after NTP3 Window</t>
  </si>
  <si>
    <t>Days 61 - 90 after NTP3 Window</t>
  </si>
  <si>
    <t>Days 121 - 150 after NTP3 Window</t>
  </si>
  <si>
    <t>Days 151 - 180 after NTP3 Window</t>
  </si>
  <si>
    <t>Days 91 - 120 after NTP3 Window</t>
  </si>
  <si>
    <t>PV Cost Subtotal for 180 days</t>
  </si>
  <si>
    <t>Includes full compensation for furnishing all labor, materials, tools, equipment, and incidentals; performing all work efforts associated with designing and constructing the Elwood Street pedestrian bridge (complete in place) for the Project, as specified in the Contract Documents, with no additional compensation being allowed therefor.</t>
  </si>
  <si>
    <t xml:space="preserve">D&amp;C PRICE DRAWS/CASH FLOW AND MAXIMUM ALLOWABLE CUMULATIVE DRAW TABLE
</t>
  </si>
  <si>
    <r>
      <t xml:space="preserve">Per Diem Credit (YOE$)
</t>
    </r>
    <r>
      <rPr>
        <sz val="12"/>
        <color theme="1"/>
        <rFont val="Calibri"/>
        <family val="2"/>
        <scheme val="minor"/>
      </rPr>
      <t>(Enter as a number ≤ 0)</t>
    </r>
  </si>
  <si>
    <r>
      <t xml:space="preserve">Sum (Credit + Cost) </t>
    </r>
    <r>
      <rPr>
        <sz val="12"/>
        <color theme="1"/>
        <rFont val="Calibri"/>
        <family val="2"/>
      </rPr>
      <t>*</t>
    </r>
  </si>
  <si>
    <r>
      <t xml:space="preserve">*Note: </t>
    </r>
    <r>
      <rPr>
        <b/>
        <sz val="12"/>
        <color theme="1"/>
        <rFont val="Calibri"/>
        <family val="2"/>
      </rPr>
      <t xml:space="preserve"> If calculation of credit + cost is less than $0, the effect on the  Price Value will be $0.</t>
    </r>
  </si>
  <si>
    <t>Developer's Cumulative Draw / Max Allowable Cumulative Draw (YOE$)</t>
  </si>
  <si>
    <r>
      <rPr>
        <b/>
        <sz val="11"/>
        <color theme="1"/>
        <rFont val="Calibri"/>
        <family val="2"/>
        <scheme val="minor"/>
      </rPr>
      <t>NOTE:</t>
    </r>
    <r>
      <rPr>
        <sz val="11"/>
        <color theme="1"/>
        <rFont val="Calibri"/>
        <family val="2"/>
        <scheme val="minor"/>
      </rPr>
      <t xml:space="preserve"> Proposer shall complete this Form M-2 for all months after NTP 1 until the month after the month of Final Acceptance indicated in Proposer’s Form O (such last month is presumed to be the month of the Final D&amp;C Payment). </t>
    </r>
  </si>
  <si>
    <t>Month After NTP 1</t>
  </si>
  <si>
    <t>E = 30 x C x D</t>
  </si>
  <si>
    <t xml:space="preserve">ADOT's Cumulative Indicative Cash Flow Schedule (YOE$)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</si>
</sst>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00"/>
    <numFmt numFmtId="165" formatCode="[$-409]mmmm\ yyyy;@"/>
    <numFmt numFmtId="166" formatCode="0.0000"/>
    <numFmt numFmtId="167" formatCode="_(&quot;$&quot;* #,##0_);_(&quot;$&quot;* \(#,##0\);_(&quot;$&quot;* &quot;-&quot;??_);_(@_)"/>
  </numFmts>
  <fonts count="26" x14ac:knownFonts="1">
    <font>
      <sz val="11"/>
      <color theme="1"/>
      <name val="Calibri"/>
      <family val="2"/>
      <scheme val="minor"/>
    </font>
    <font>
      <sz val="11"/>
      <color theme="1"/>
      <name val="Calibri"/>
      <family val="2"/>
      <scheme val="minor"/>
    </font>
    <font>
      <sz val="12"/>
      <color theme="1"/>
      <name val="Times New Roman"/>
      <family val="1"/>
    </font>
    <font>
      <b/>
      <sz val="12"/>
      <color theme="1"/>
      <name val="Arial"/>
      <family val="2"/>
    </font>
    <font>
      <sz val="12"/>
      <color theme="1"/>
      <name val="Arial"/>
      <family val="2"/>
    </font>
    <font>
      <b/>
      <sz val="10"/>
      <color rgb="FF000000"/>
      <name val="Arial"/>
      <family val="2"/>
    </font>
    <font>
      <sz val="10"/>
      <color rgb="FF00000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i/>
      <sz val="12"/>
      <color theme="1"/>
      <name val="Arial"/>
      <family val="2"/>
    </font>
    <font>
      <b/>
      <sz val="12"/>
      <color theme="1"/>
      <name val="Calibri"/>
      <family val="2"/>
      <scheme val="minor"/>
    </font>
    <font>
      <b/>
      <u/>
      <sz val="12"/>
      <color theme="1"/>
      <name val="Times New Roman"/>
      <family val="1"/>
    </font>
    <font>
      <b/>
      <u/>
      <sz val="14"/>
      <color theme="1"/>
      <name val="Arial"/>
      <family val="2"/>
    </font>
    <font>
      <b/>
      <sz val="10"/>
      <color rgb="FF000000"/>
      <name val="Calibri"/>
      <family val="2"/>
    </font>
    <font>
      <b/>
      <sz val="9"/>
      <color rgb="FF000000"/>
      <name val="Arial"/>
      <family val="2"/>
    </font>
    <font>
      <b/>
      <sz val="12"/>
      <color theme="0"/>
      <name val="Arial"/>
      <family val="2"/>
    </font>
    <font>
      <i/>
      <sz val="12"/>
      <color theme="1"/>
      <name val="Arial"/>
      <family val="2"/>
    </font>
    <font>
      <sz val="12"/>
      <color theme="0"/>
      <name val="Arial"/>
      <family val="2"/>
    </font>
    <font>
      <sz val="11"/>
      <color theme="1"/>
      <name val="Calibri"/>
      <family val="2"/>
      <scheme val="minor"/>
    </font>
    <font>
      <b/>
      <sz val="11"/>
      <color theme="1"/>
      <name val="Arial"/>
      <family val="2"/>
    </font>
    <font>
      <b/>
      <sz val="10"/>
      <name val="Arial"/>
      <family val="2"/>
    </font>
    <font>
      <b/>
      <u/>
      <sz val="12"/>
      <color theme="1"/>
      <name val="Calibri"/>
      <family val="2"/>
      <scheme val="minor"/>
    </font>
    <font>
      <sz val="12"/>
      <color theme="1"/>
      <name val="Calibri"/>
      <family val="2"/>
    </font>
    <font>
      <b/>
      <sz val="12"/>
      <color theme="1"/>
      <name val="Calibri"/>
      <family val="2"/>
    </font>
  </fonts>
  <fills count="1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0000"/>
        <bgColor indexed="64"/>
      </patternFill>
    </fill>
    <fill>
      <patternFill patternType="solid">
        <fgColor theme="0" tint="-0.249977111117893"/>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4" fillId="0" borderId="0" xfId="0" applyFont="1"/>
    <xf numFmtId="0" fontId="4" fillId="0" borderId="0" xfId="0" applyFont="1" applyAlignment="1">
      <alignment vertical="center"/>
    </xf>
    <xf numFmtId="0" fontId="4" fillId="0" borderId="0" xfId="0" applyFont="1" applyAlignment="1"/>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7" xfId="0" applyFont="1" applyBorder="1" applyAlignment="1">
      <alignment horizontal="center" vertical="center"/>
    </xf>
    <xf numFmtId="0" fontId="4" fillId="0" borderId="3" xfId="0" applyFont="1" applyBorder="1" applyAlignment="1">
      <alignment vertical="center" wrapText="1"/>
    </xf>
    <xf numFmtId="0" fontId="3" fillId="0" borderId="10" xfId="0" applyFont="1" applyBorder="1" applyAlignment="1">
      <alignment vertical="center"/>
    </xf>
    <xf numFmtId="0" fontId="4" fillId="0" borderId="4" xfId="0" applyFont="1" applyBorder="1" applyAlignment="1">
      <alignment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7" xfId="0" applyFont="1" applyBorder="1" applyAlignment="1">
      <alignment horizontal="center" vertical="center" wrapText="1"/>
    </xf>
    <xf numFmtId="0" fontId="3" fillId="3" borderId="9" xfId="0" applyFont="1" applyFill="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right" vertical="center" wrapText="1"/>
    </xf>
    <xf numFmtId="0" fontId="3" fillId="0" borderId="0" xfId="0" applyFont="1" applyAlignment="1">
      <alignment vertical="top"/>
    </xf>
    <xf numFmtId="0" fontId="3" fillId="0" borderId="0" xfId="0" applyFont="1" applyBorder="1" applyAlignment="1">
      <alignment vertical="top" wrapText="1"/>
    </xf>
    <xf numFmtId="0" fontId="0" fillId="0" borderId="6" xfId="0" applyBorder="1" applyAlignment="1">
      <alignment horizontal="center"/>
    </xf>
    <xf numFmtId="0" fontId="0" fillId="0" borderId="13" xfId="0" applyBorder="1" applyAlignment="1">
      <alignment horizontal="center"/>
    </xf>
    <xf numFmtId="0" fontId="8" fillId="0" borderId="0" xfId="0" applyFont="1"/>
    <xf numFmtId="0" fontId="8" fillId="0" borderId="0" xfId="0" applyFont="1" applyAlignment="1">
      <alignment wrapText="1"/>
    </xf>
    <xf numFmtId="44" fontId="0" fillId="0" borderId="0" xfId="1" applyFont="1"/>
    <xf numFmtId="0" fontId="4" fillId="0" borderId="0" xfId="0" applyFont="1"/>
    <xf numFmtId="44" fontId="0" fillId="0" borderId="14" xfId="1" applyFont="1" applyFill="1" applyBorder="1"/>
    <xf numFmtId="0" fontId="9" fillId="0" borderId="0" xfId="0" applyFont="1" applyAlignment="1">
      <alignment vertical="center"/>
    </xf>
    <xf numFmtId="0" fontId="4" fillId="0" borderId="0" xfId="0" applyFont="1"/>
    <xf numFmtId="0" fontId="4" fillId="0" borderId="0" xfId="0" applyFont="1"/>
    <xf numFmtId="0" fontId="11" fillId="0" borderId="5" xfId="0" applyFont="1" applyBorder="1" applyAlignment="1">
      <alignment horizontal="center" vertical="center" wrapText="1"/>
    </xf>
    <xf numFmtId="0" fontId="10" fillId="0" borderId="0" xfId="0" applyFont="1"/>
    <xf numFmtId="44" fontId="3" fillId="0" borderId="0" xfId="1" applyFont="1" applyAlignment="1">
      <alignment vertical="center"/>
    </xf>
    <xf numFmtId="44" fontId="0" fillId="0" borderId="0" xfId="1" applyFont="1" applyAlignment="1">
      <alignment horizontal="center" vertical="center"/>
    </xf>
    <xf numFmtId="0" fontId="4" fillId="0" borderId="0" xfId="0" applyFont="1" applyBorder="1" applyAlignment="1">
      <alignment vertical="center" wrapText="1"/>
    </xf>
    <xf numFmtId="0" fontId="12" fillId="0" borderId="0" xfId="0" applyFont="1"/>
    <xf numFmtId="0" fontId="9" fillId="0" borderId="0" xfId="0" applyFont="1" applyFill="1" applyBorder="1" applyAlignment="1">
      <alignment vertical="center" wrapText="1"/>
    </xf>
    <xf numFmtId="0" fontId="12" fillId="0" borderId="0" xfId="0" applyFont="1" applyAlignment="1">
      <alignment wrapText="1"/>
    </xf>
    <xf numFmtId="0" fontId="0" fillId="0" borderId="0" xfId="0" quotePrefix="1"/>
    <xf numFmtId="0" fontId="10" fillId="0" borderId="0" xfId="0" applyFont="1" applyAlignment="1">
      <alignment horizontal="center"/>
    </xf>
    <xf numFmtId="44" fontId="7" fillId="6" borderId="16" xfId="1" applyFont="1" applyFill="1" applyBorder="1" applyAlignment="1">
      <alignment horizontal="center" wrapText="1"/>
    </xf>
    <xf numFmtId="0" fontId="0" fillId="0" borderId="0" xfId="0" applyFill="1" applyAlignment="1">
      <alignment wrapText="1"/>
    </xf>
    <xf numFmtId="0" fontId="4" fillId="0" borderId="0" xfId="0" applyFont="1" applyBorder="1" applyAlignment="1">
      <alignment horizontal="center" vertical="center" wrapText="1"/>
    </xf>
    <xf numFmtId="44" fontId="4" fillId="0" borderId="0" xfId="1" applyFont="1" applyBorder="1" applyAlignment="1">
      <alignment horizontal="center" vertical="center" wrapText="1"/>
    </xf>
    <xf numFmtId="0" fontId="11" fillId="0" borderId="5"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xf>
    <xf numFmtId="0" fontId="4" fillId="0" borderId="5" xfId="0" applyFont="1" applyFill="1" applyBorder="1" applyAlignment="1">
      <alignment horizontal="center" vertical="center" wrapText="1"/>
    </xf>
    <xf numFmtId="44" fontId="3" fillId="0" borderId="5" xfId="0" applyNumberFormat="1" applyFont="1" applyBorder="1"/>
    <xf numFmtId="0" fontId="3" fillId="0" borderId="5" xfId="0" applyFont="1" applyBorder="1" applyAlignment="1">
      <alignment horizontal="left" vertical="center" wrapText="1"/>
    </xf>
    <xf numFmtId="0" fontId="3" fillId="5" borderId="5" xfId="0" applyFont="1" applyFill="1" applyBorder="1" applyAlignment="1">
      <alignment horizontal="left" vertical="center" wrapText="1"/>
    </xf>
    <xf numFmtId="0" fontId="3" fillId="5" borderId="5" xfId="0" applyFont="1" applyFill="1" applyBorder="1" applyAlignment="1">
      <alignment horizontal="center" vertical="center" wrapText="1"/>
    </xf>
    <xf numFmtId="44" fontId="4" fillId="5" borderId="5"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5" borderId="5" xfId="0" applyFont="1" applyFill="1" applyBorder="1" applyAlignment="1">
      <alignment horizontal="center" vertical="center"/>
    </xf>
    <xf numFmtId="0" fontId="3" fillId="2" borderId="0" xfId="0" applyFont="1" applyFill="1" applyBorder="1" applyAlignment="1">
      <alignment horizontal="center" vertical="center" wrapText="1"/>
    </xf>
    <xf numFmtId="0" fontId="0" fillId="0" borderId="0" xfId="0" applyBorder="1"/>
    <xf numFmtId="0" fontId="3" fillId="0" borderId="18" xfId="0" applyFont="1" applyBorder="1" applyAlignment="1">
      <alignment horizontal="center" vertical="center" wrapText="1"/>
    </xf>
    <xf numFmtId="0" fontId="3" fillId="5" borderId="13" xfId="0" applyFont="1" applyFill="1" applyBorder="1" applyAlignment="1">
      <alignment horizontal="center" vertical="center" wrapText="1"/>
    </xf>
    <xf numFmtId="0" fontId="10" fillId="0" borderId="20" xfId="0" applyFont="1" applyBorder="1" applyAlignment="1">
      <alignment horizontal="center"/>
    </xf>
    <xf numFmtId="44" fontId="3" fillId="0" borderId="21" xfId="1" applyFont="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6" borderId="24" xfId="0" applyFont="1" applyFill="1" applyBorder="1" applyAlignment="1">
      <alignment horizontal="center" vertical="center" wrapText="1"/>
    </xf>
    <xf numFmtId="44" fontId="3" fillId="6" borderId="26" xfId="1"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44" fontId="3" fillId="6" borderId="23" xfId="1" applyFont="1" applyFill="1" applyBorder="1" applyAlignment="1">
      <alignment horizontal="center" vertical="center" wrapText="1"/>
    </xf>
    <xf numFmtId="17" fontId="0" fillId="0" borderId="0" xfId="0" applyNumberFormat="1"/>
    <xf numFmtId="0" fontId="0" fillId="0" borderId="0" xfId="0" applyAlignment="1">
      <alignment horizontal="center"/>
    </xf>
    <xf numFmtId="0" fontId="3" fillId="0" borderId="0" xfId="0" applyFont="1" applyAlignment="1">
      <alignment horizontal="center" vertical="top"/>
    </xf>
    <xf numFmtId="0" fontId="4" fillId="0" borderId="0" xfId="0" applyFont="1" applyBorder="1" applyAlignment="1">
      <alignment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center"/>
    </xf>
    <xf numFmtId="0" fontId="3" fillId="6" borderId="2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0" borderId="0" xfId="0" applyFont="1" applyAlignment="1">
      <alignment horizontal="center" vertical="top"/>
    </xf>
    <xf numFmtId="44" fontId="3" fillId="0" borderId="29" xfId="1" applyFont="1" applyBorder="1" applyAlignment="1">
      <alignment horizontal="center" vertical="center" wrapText="1"/>
    </xf>
    <xf numFmtId="44" fontId="3" fillId="5" borderId="17" xfId="1" applyFont="1" applyFill="1" applyBorder="1" applyAlignment="1">
      <alignment horizontal="center" vertical="center" wrapText="1"/>
    </xf>
    <xf numFmtId="0" fontId="0" fillId="0" borderId="0" xfId="0" applyBorder="1" applyAlignment="1">
      <alignment horizontal="center" wrapText="1"/>
    </xf>
    <xf numFmtId="44" fontId="4" fillId="5" borderId="4" xfId="1" applyFont="1" applyFill="1" applyBorder="1" applyAlignment="1" applyProtection="1">
      <alignment vertical="center"/>
    </xf>
    <xf numFmtId="44" fontId="17" fillId="5" borderId="2" xfId="1" applyFont="1" applyFill="1" applyBorder="1" applyAlignment="1">
      <alignment horizontal="right" vertical="center"/>
    </xf>
    <xf numFmtId="0" fontId="3" fillId="0" borderId="0" xfId="0" applyFont="1" applyBorder="1" applyAlignment="1">
      <alignment horizontal="center" vertical="center"/>
    </xf>
    <xf numFmtId="44" fontId="17" fillId="5" borderId="4" xfId="1" applyFont="1" applyFill="1" applyBorder="1" applyAlignment="1">
      <alignment horizontal="right" vertical="center"/>
    </xf>
    <xf numFmtId="44" fontId="17" fillId="5" borderId="0" xfId="1" applyFont="1" applyFill="1" applyAlignment="1">
      <alignment horizontal="right" vertical="center"/>
    </xf>
    <xf numFmtId="0" fontId="14" fillId="0" borderId="0" xfId="0" applyFont="1" applyAlignment="1">
      <alignment vertical="center"/>
    </xf>
    <xf numFmtId="0" fontId="8" fillId="0" borderId="0" xfId="0" applyFont="1" applyBorder="1" applyAlignment="1">
      <alignment horizontal="center" wrapText="1"/>
    </xf>
    <xf numFmtId="44" fontId="0" fillId="0" borderId="0" xfId="1" applyFont="1" applyBorder="1" applyAlignment="1">
      <alignment horizontal="center" vertical="center"/>
    </xf>
    <xf numFmtId="44" fontId="3" fillId="0" borderId="5" xfId="0" applyNumberFormat="1" applyFont="1" applyFill="1" applyBorder="1"/>
    <xf numFmtId="44" fontId="4" fillId="0" borderId="5" xfId="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6" borderId="25" xfId="0" applyFont="1" applyFill="1" applyBorder="1" applyAlignment="1">
      <alignment horizontal="center" vertical="top" wrapText="1"/>
    </xf>
    <xf numFmtId="44" fontId="4" fillId="0" borderId="29" xfId="1" applyFont="1" applyBorder="1" applyAlignment="1">
      <alignment horizontal="center" vertical="center" wrapText="1"/>
    </xf>
    <xf numFmtId="44" fontId="3" fillId="0" borderId="19" xfId="1" applyFont="1" applyBorder="1" applyAlignment="1">
      <alignment horizontal="center" vertical="center" wrapText="1"/>
    </xf>
    <xf numFmtId="0" fontId="8" fillId="0" borderId="0" xfId="0" applyFont="1" applyFill="1"/>
    <xf numFmtId="0" fontId="3" fillId="0" borderId="8" xfId="0" applyFont="1" applyFill="1" applyBorder="1" applyAlignment="1">
      <alignment horizontal="center" vertical="center" wrapText="1"/>
    </xf>
    <xf numFmtId="0" fontId="3" fillId="0" borderId="0" xfId="0" applyFont="1" applyFill="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9" fillId="0" borderId="0" xfId="0" applyFont="1" applyFill="1" applyBorder="1" applyAlignment="1">
      <alignment horizontal="center" vertical="center"/>
    </xf>
    <xf numFmtId="0" fontId="12" fillId="0" borderId="0" xfId="0" applyFont="1" applyFill="1"/>
    <xf numFmtId="0" fontId="4" fillId="0" borderId="4" xfId="0" applyFont="1" applyFill="1" applyBorder="1" applyAlignment="1">
      <alignment vertical="center" wrapText="1"/>
    </xf>
    <xf numFmtId="0" fontId="3" fillId="0" borderId="4" xfId="0" applyFont="1" applyFill="1" applyBorder="1" applyAlignment="1">
      <alignment vertical="center" wrapText="1"/>
    </xf>
    <xf numFmtId="0" fontId="0" fillId="0" borderId="0" xfId="0" applyAlignment="1">
      <alignment horizontal="center"/>
    </xf>
    <xf numFmtId="0" fontId="3"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center"/>
    </xf>
    <xf numFmtId="0" fontId="9" fillId="0" borderId="0" xfId="0" applyFont="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4" fillId="0" borderId="3" xfId="0" applyFont="1" applyBorder="1" applyAlignment="1">
      <alignment vertical="center"/>
    </xf>
    <xf numFmtId="0" fontId="4" fillId="0" borderId="2" xfId="0" applyFont="1" applyFill="1" applyBorder="1" applyAlignment="1">
      <alignment horizontal="left" vertical="center" indent="8"/>
    </xf>
    <xf numFmtId="0" fontId="4" fillId="0" borderId="4" xfId="0" applyFont="1" applyBorder="1" applyAlignment="1">
      <alignment horizontal="left" vertical="center" indent="2"/>
    </xf>
    <xf numFmtId="0" fontId="4" fillId="0" borderId="4" xfId="0" applyFont="1" applyBorder="1" applyAlignment="1">
      <alignment vertical="center"/>
    </xf>
    <xf numFmtId="0" fontId="4" fillId="0" borderId="1" xfId="0" applyFont="1" applyBorder="1" applyAlignment="1">
      <alignment horizontal="justify" vertical="center"/>
    </xf>
    <xf numFmtId="0" fontId="4" fillId="0" borderId="1" xfId="0" applyFont="1" applyBorder="1"/>
    <xf numFmtId="0" fontId="4" fillId="0" borderId="1" xfId="0" applyFont="1" applyFill="1" applyBorder="1"/>
    <xf numFmtId="0" fontId="3" fillId="0" borderId="4" xfId="0" applyFont="1" applyFill="1" applyBorder="1" applyAlignment="1">
      <alignment vertical="center"/>
    </xf>
    <xf numFmtId="0" fontId="3" fillId="0" borderId="4" xfId="0" applyFont="1" applyBorder="1" applyAlignment="1">
      <alignment vertical="center"/>
    </xf>
    <xf numFmtId="44" fontId="4" fillId="0" borderId="9" xfId="1" applyFont="1" applyFill="1" applyBorder="1" applyAlignment="1" applyProtection="1">
      <alignment vertical="center"/>
    </xf>
    <xf numFmtId="0" fontId="3" fillId="0" borderId="9" xfId="0" applyFont="1" applyFill="1" applyBorder="1" applyAlignment="1">
      <alignment horizontal="center" vertical="center"/>
    </xf>
    <xf numFmtId="0" fontId="3" fillId="0" borderId="9" xfId="0" applyFont="1" applyBorder="1" applyAlignment="1">
      <alignment vertical="center"/>
    </xf>
    <xf numFmtId="44" fontId="19" fillId="8" borderId="2" xfId="1" applyNumberFormat="1" applyFont="1" applyFill="1" applyBorder="1" applyAlignment="1">
      <alignment horizontal="center" vertical="center"/>
    </xf>
    <xf numFmtId="0" fontId="8" fillId="0" borderId="30" xfId="0" applyFont="1" applyBorder="1" applyAlignment="1">
      <alignment horizontal="center" wrapText="1"/>
    </xf>
    <xf numFmtId="44" fontId="4" fillId="7" borderId="4" xfId="1" applyFont="1" applyFill="1" applyBorder="1" applyAlignment="1" applyProtection="1">
      <alignment vertical="center"/>
      <protection locked="0"/>
    </xf>
    <xf numFmtId="44" fontId="4" fillId="7" borderId="2" xfId="1" applyFont="1" applyFill="1" applyBorder="1" applyAlignment="1" applyProtection="1">
      <alignment vertical="center"/>
      <protection locked="0"/>
    </xf>
    <xf numFmtId="44" fontId="5" fillId="0" borderId="11" xfId="1" applyFont="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xf numFmtId="44" fontId="0" fillId="0" borderId="0" xfId="1"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wrapText="1"/>
      <protection locked="0"/>
    </xf>
    <xf numFmtId="44" fontId="5" fillId="0" borderId="31" xfId="1" applyFont="1" applyBorder="1" applyAlignment="1">
      <alignment horizontal="right" vertical="center" wrapText="1"/>
    </xf>
    <xf numFmtId="44" fontId="0" fillId="7" borderId="12" xfId="1" applyFont="1" applyFill="1" applyBorder="1" applyProtection="1">
      <protection locked="0"/>
    </xf>
    <xf numFmtId="44" fontId="0" fillId="7" borderId="14" xfId="1" applyFont="1" applyFill="1" applyBorder="1" applyProtection="1">
      <protection locked="0"/>
    </xf>
    <xf numFmtId="44" fontId="3" fillId="7" borderId="29" xfId="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44" fontId="1" fillId="0" borderId="0" xfId="1" applyNumberFormat="1"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44" fontId="20" fillId="0" borderId="0" xfId="0" applyNumberFormat="1" applyFont="1" applyFill="1" applyBorder="1" applyAlignment="1" applyProtection="1">
      <alignment horizontal="right" vertical="center" wrapText="1"/>
    </xf>
    <xf numFmtId="0" fontId="0" fillId="0" borderId="0" xfId="0" applyAlignment="1">
      <alignment horizontal="center" wrapText="1"/>
    </xf>
    <xf numFmtId="0" fontId="3" fillId="6" borderId="32" xfId="0" applyFont="1" applyFill="1" applyBorder="1" applyAlignment="1">
      <alignment horizontal="center" vertical="top" wrapText="1"/>
    </xf>
    <xf numFmtId="0" fontId="3" fillId="6" borderId="33" xfId="0" applyFont="1" applyFill="1" applyBorder="1" applyAlignment="1">
      <alignment horizontal="center" vertical="center" wrapText="1"/>
    </xf>
    <xf numFmtId="10" fontId="3" fillId="6" borderId="28" xfId="0" applyNumberFormat="1" applyFont="1" applyFill="1" applyBorder="1" applyAlignment="1">
      <alignment horizontal="center" vertical="center" wrapText="1"/>
    </xf>
    <xf numFmtId="10" fontId="3" fillId="0" borderId="0" xfId="2" applyNumberFormat="1" applyFont="1" applyFill="1" applyBorder="1" applyAlignment="1">
      <alignment horizontal="center" vertical="center" wrapText="1"/>
    </xf>
    <xf numFmtId="10" fontId="3" fillId="6" borderId="27" xfId="2" applyNumberFormat="1" applyFont="1" applyFill="1" applyBorder="1" applyAlignment="1">
      <alignment horizontal="center" vertical="center" wrapText="1"/>
    </xf>
    <xf numFmtId="10" fontId="3" fillId="6" borderId="28" xfId="2" applyNumberFormat="1" applyFont="1" applyFill="1" applyBorder="1" applyAlignment="1">
      <alignment horizontal="center" vertical="center" wrapText="1"/>
    </xf>
    <xf numFmtId="10" fontId="0" fillId="0" borderId="0" xfId="2" applyNumberFormat="1" applyFont="1" applyAlignment="1">
      <alignment horizontal="center"/>
    </xf>
    <xf numFmtId="10" fontId="0" fillId="0" borderId="0" xfId="2" applyNumberFormat="1" applyFont="1"/>
    <xf numFmtId="166" fontId="4" fillId="0" borderId="29" xfId="2" applyNumberFormat="1" applyFont="1" applyBorder="1" applyAlignment="1">
      <alignment horizontal="center" vertical="center" wrapText="1"/>
    </xf>
    <xf numFmtId="44" fontId="3" fillId="6" borderId="32" xfId="1" applyFont="1" applyFill="1" applyBorder="1" applyAlignment="1">
      <alignment horizontal="center" vertical="center" wrapText="1"/>
    </xf>
    <xf numFmtId="44" fontId="3" fillId="6" borderId="33" xfId="1" applyFont="1" applyFill="1" applyBorder="1" applyAlignment="1">
      <alignment horizontal="center" vertical="center" wrapText="1"/>
    </xf>
    <xf numFmtId="10" fontId="3" fillId="6" borderId="35" xfId="0" applyNumberFormat="1" applyFont="1" applyFill="1" applyBorder="1" applyAlignment="1">
      <alignment horizontal="center" vertical="center" wrapText="1"/>
    </xf>
    <xf numFmtId="44" fontId="3" fillId="0" borderId="30" xfId="1" applyFont="1" applyBorder="1" applyAlignment="1">
      <alignment horizontal="center" vertical="center" wrapText="1"/>
    </xf>
    <xf numFmtId="10" fontId="3" fillId="6" borderId="33" xfId="0" applyNumberFormat="1" applyFont="1" applyFill="1" applyBorder="1" applyAlignment="1">
      <alignment horizontal="center" vertical="center" wrapText="1"/>
    </xf>
    <xf numFmtId="166" fontId="4" fillId="0" borderId="30" xfId="1" applyNumberFormat="1" applyFont="1" applyBorder="1" applyAlignment="1">
      <alignment horizontal="center" vertical="center" wrapText="1"/>
    </xf>
    <xf numFmtId="0" fontId="10" fillId="0" borderId="0" xfId="0" applyFont="1" applyBorder="1" applyAlignment="1">
      <alignment horizontal="center"/>
    </xf>
    <xf numFmtId="44" fontId="3" fillId="0" borderId="0" xfId="1" applyFont="1" applyBorder="1" applyAlignment="1">
      <alignment horizontal="center" vertical="center" wrapText="1"/>
    </xf>
    <xf numFmtId="10" fontId="3" fillId="0" borderId="0" xfId="2" applyNumberFormat="1" applyFont="1" applyBorder="1" applyAlignment="1">
      <alignment horizontal="center" vertical="center" wrapText="1"/>
    </xf>
    <xf numFmtId="44" fontId="3" fillId="0" borderId="36" xfId="1" applyFont="1" applyBorder="1" applyAlignment="1">
      <alignment horizontal="center" vertical="center" wrapText="1"/>
    </xf>
    <xf numFmtId="44" fontId="3" fillId="9" borderId="34" xfId="1" applyFont="1" applyFill="1" applyBorder="1" applyAlignment="1">
      <alignment horizontal="center"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8" fillId="0" borderId="29" xfId="0" applyFont="1" applyBorder="1" applyAlignment="1">
      <alignment horizontal="center" vertical="center"/>
    </xf>
    <xf numFmtId="0" fontId="21" fillId="6" borderId="28" xfId="0" applyFont="1" applyFill="1" applyBorder="1" applyAlignment="1">
      <alignment horizontal="center" vertical="center" wrapText="1"/>
    </xf>
    <xf numFmtId="44" fontId="4" fillId="5" borderId="1" xfId="1" applyFont="1" applyFill="1" applyBorder="1" applyAlignment="1" applyProtection="1">
      <alignment vertical="center"/>
    </xf>
    <xf numFmtId="44" fontId="8" fillId="0" borderId="0" xfId="0" applyNumberFormat="1" applyFont="1"/>
    <xf numFmtId="0" fontId="3" fillId="6" borderId="24" xfId="0" applyFont="1" applyFill="1" applyBorder="1" applyAlignment="1">
      <alignment horizontal="center" vertical="center" wrapText="1"/>
    </xf>
    <xf numFmtId="10" fontId="3" fillId="6" borderId="22" xfId="0" applyNumberFormat="1" applyFont="1" applyFill="1" applyBorder="1" applyAlignment="1">
      <alignment horizontal="center" vertical="center" wrapText="1"/>
    </xf>
    <xf numFmtId="0" fontId="3" fillId="5" borderId="41" xfId="0" applyFont="1" applyFill="1" applyBorder="1" applyAlignment="1">
      <alignment horizontal="center" vertical="center" wrapText="1"/>
    </xf>
    <xf numFmtId="44" fontId="3" fillId="5" borderId="0" xfId="1" applyFont="1" applyFill="1" applyBorder="1" applyAlignment="1">
      <alignment horizontal="center" vertical="center" wrapText="1"/>
    </xf>
    <xf numFmtId="10" fontId="3" fillId="5" borderId="0" xfId="2" applyNumberFormat="1" applyFont="1" applyFill="1" applyBorder="1" applyAlignment="1">
      <alignment horizontal="center" vertical="center" wrapText="1"/>
    </xf>
    <xf numFmtId="44" fontId="4" fillId="5" borderId="0" xfId="1" applyFont="1" applyFill="1" applyBorder="1" applyAlignment="1">
      <alignment horizontal="center" vertical="center" wrapText="1"/>
    </xf>
    <xf numFmtId="44" fontId="4" fillId="5" borderId="33" xfId="1" applyFont="1" applyFill="1" applyBorder="1" applyAlignment="1">
      <alignment horizontal="center" vertical="center" wrapText="1"/>
    </xf>
    <xf numFmtId="44" fontId="4" fillId="5" borderId="23" xfId="1" applyFont="1" applyFill="1" applyBorder="1" applyAlignment="1">
      <alignment horizontal="center" vertical="center" wrapText="1"/>
    </xf>
    <xf numFmtId="10" fontId="3" fillId="6" borderId="23"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44" fontId="4" fillId="0" borderId="42" xfId="1" applyFont="1" applyBorder="1" applyAlignment="1">
      <alignment horizontal="center" vertical="center" wrapText="1"/>
    </xf>
    <xf numFmtId="166" fontId="4" fillId="0" borderId="42" xfId="2" applyNumberFormat="1" applyFont="1" applyBorder="1" applyAlignment="1">
      <alignment horizontal="center" vertical="center" wrapText="1"/>
    </xf>
    <xf numFmtId="44" fontId="4" fillId="0" borderId="21" xfId="1" applyFont="1" applyFill="1" applyBorder="1" applyAlignment="1">
      <alignment horizontal="center" vertical="center" wrapText="1"/>
    </xf>
    <xf numFmtId="44" fontId="3" fillId="0" borderId="34" xfId="1" applyFont="1" applyBorder="1" applyAlignment="1">
      <alignment horizontal="center" vertical="center" wrapText="1"/>
    </xf>
    <xf numFmtId="166" fontId="4" fillId="0" borderId="34" xfId="1" applyNumberFormat="1" applyFont="1" applyBorder="1" applyAlignment="1">
      <alignment horizontal="center" vertical="center" wrapText="1"/>
    </xf>
    <xf numFmtId="44" fontId="3" fillId="0" borderId="43" xfId="1" applyFont="1" applyBorder="1" applyAlignment="1">
      <alignment horizontal="center"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4" fillId="0" borderId="0" xfId="0" applyFont="1" applyAlignment="1">
      <alignment vertical="center" wrapText="1"/>
    </xf>
    <xf numFmtId="0" fontId="9" fillId="0" borderId="0" xfId="0" applyFont="1" applyBorder="1" applyAlignment="1">
      <alignment vertical="center" wrapText="1"/>
    </xf>
    <xf numFmtId="44" fontId="8" fillId="0" borderId="0" xfId="1" applyFont="1" applyAlignment="1">
      <alignment wrapText="1"/>
    </xf>
    <xf numFmtId="44" fontId="3" fillId="3" borderId="9" xfId="1" applyFont="1" applyFill="1" applyBorder="1" applyAlignment="1">
      <alignment horizontal="center" vertical="center" wrapText="1"/>
    </xf>
    <xf numFmtId="44" fontId="3" fillId="0" borderId="0" xfId="1" applyFont="1" applyAlignment="1">
      <alignment vertical="center" wrapText="1"/>
    </xf>
    <xf numFmtId="44" fontId="18" fillId="8" borderId="3" xfId="1" applyFont="1" applyFill="1" applyBorder="1" applyAlignment="1">
      <alignment vertical="center"/>
    </xf>
    <xf numFmtId="44" fontId="4" fillId="0" borderId="4" xfId="1" applyFont="1" applyBorder="1" applyAlignment="1">
      <alignment horizontal="center" vertical="center"/>
    </xf>
    <xf numFmtId="44" fontId="4" fillId="8" borderId="4" xfId="1" applyFont="1" applyFill="1" applyBorder="1" applyAlignment="1">
      <alignment vertical="center"/>
    </xf>
    <xf numFmtId="44" fontId="19" fillId="8" borderId="4" xfId="1" applyFont="1" applyFill="1" applyBorder="1" applyAlignment="1">
      <alignment horizontal="center" vertical="center"/>
    </xf>
    <xf numFmtId="44" fontId="19" fillId="0" borderId="9" xfId="1" applyFont="1" applyFill="1" applyBorder="1" applyAlignment="1">
      <alignment horizontal="center" vertical="center"/>
    </xf>
    <xf numFmtId="44" fontId="4" fillId="5" borderId="4" xfId="1" applyFont="1" applyFill="1" applyBorder="1" applyAlignment="1">
      <alignment horizontal="center" vertical="center"/>
    </xf>
    <xf numFmtId="44" fontId="3" fillId="0" borderId="0" xfId="1" applyFont="1" applyAlignment="1">
      <alignment horizontal="center" vertical="center" wrapText="1"/>
    </xf>
    <xf numFmtId="44" fontId="4" fillId="5" borderId="1" xfId="1" applyFont="1" applyFill="1" applyBorder="1" applyAlignment="1">
      <alignment vertical="center" wrapText="1"/>
    </xf>
    <xf numFmtId="44" fontId="3" fillId="5" borderId="1" xfId="1" applyFont="1" applyFill="1" applyBorder="1" applyAlignment="1">
      <alignment vertical="center" wrapText="1"/>
    </xf>
    <xf numFmtId="44" fontId="4" fillId="0" borderId="0" xfId="1" applyFont="1" applyBorder="1" applyAlignment="1">
      <alignment vertical="center" wrapText="1"/>
    </xf>
    <xf numFmtId="44" fontId="4" fillId="0" borderId="1" xfId="1" applyFont="1" applyFill="1" applyBorder="1" applyAlignment="1">
      <alignment vertical="center" wrapText="1"/>
    </xf>
    <xf numFmtId="44" fontId="4" fillId="0" borderId="0" xfId="1" applyFont="1" applyFill="1" applyAlignment="1">
      <alignment vertical="center" wrapText="1"/>
    </xf>
    <xf numFmtId="44" fontId="3" fillId="0" borderId="0" xfId="1" applyFont="1" applyFill="1" applyAlignment="1">
      <alignment vertical="center" wrapText="1"/>
    </xf>
    <xf numFmtId="44" fontId="14" fillId="0" borderId="0" xfId="1" applyFont="1" applyAlignment="1">
      <alignment horizontal="center" vertical="center"/>
    </xf>
    <xf numFmtId="44" fontId="3" fillId="0" borderId="0" xfId="1" applyFont="1" applyAlignment="1">
      <alignment vertical="top"/>
    </xf>
    <xf numFmtId="44" fontId="3" fillId="0" borderId="0" xfId="1" applyFont="1" applyAlignment="1">
      <alignment horizontal="center" vertical="top"/>
    </xf>
    <xf numFmtId="44" fontId="4" fillId="0" borderId="0" xfId="1" applyFont="1" applyAlignment="1">
      <alignment vertical="center" wrapText="1"/>
    </xf>
    <xf numFmtId="44" fontId="9" fillId="0" borderId="0" xfId="1" applyFont="1" applyBorder="1" applyAlignment="1">
      <alignment vertical="center" wrapText="1"/>
    </xf>
    <xf numFmtId="44" fontId="8" fillId="0" borderId="0" xfId="1" applyFont="1"/>
    <xf numFmtId="44" fontId="9" fillId="0" borderId="0" xfId="1" applyFont="1" applyFill="1" applyBorder="1" applyAlignment="1">
      <alignment vertical="center" wrapText="1"/>
    </xf>
    <xf numFmtId="44" fontId="12" fillId="0" borderId="0" xfId="1" applyFont="1" applyAlignment="1">
      <alignment wrapText="1"/>
    </xf>
    <xf numFmtId="44" fontId="4" fillId="0" borderId="4" xfId="1" applyFont="1" applyFill="1" applyBorder="1" applyAlignment="1" applyProtection="1">
      <alignment vertical="center"/>
    </xf>
    <xf numFmtId="0" fontId="0" fillId="0" borderId="0" xfId="0" applyAlignment="1">
      <alignment wrapText="1"/>
    </xf>
    <xf numFmtId="0" fontId="4" fillId="0" borderId="1" xfId="0" applyFont="1" applyBorder="1" applyAlignment="1">
      <alignment vertical="center" wrapText="1"/>
    </xf>
    <xf numFmtId="44" fontId="0" fillId="0" borderId="12" xfId="1" applyFont="1" applyFill="1" applyBorder="1"/>
    <xf numFmtId="164" fontId="7" fillId="6" borderId="45" xfId="0" applyNumberFormat="1" applyFont="1" applyFill="1" applyBorder="1" applyAlignment="1">
      <alignment horizontal="center" wrapText="1"/>
    </xf>
    <xf numFmtId="164" fontId="7" fillId="6" borderId="2" xfId="0" applyNumberFormat="1" applyFont="1" applyFill="1" applyBorder="1" applyAlignment="1">
      <alignment horizontal="center" wrapText="1"/>
    </xf>
    <xf numFmtId="164" fontId="7" fillId="6" borderId="4" xfId="0" applyNumberFormat="1" applyFont="1" applyFill="1" applyBorder="1" applyAlignment="1">
      <alignment horizontal="center" wrapText="1"/>
    </xf>
    <xf numFmtId="164" fontId="7" fillId="0" borderId="0" xfId="0" applyNumberFormat="1" applyFont="1" applyFill="1" applyBorder="1" applyAlignment="1">
      <alignment horizontal="center" wrapText="1"/>
    </xf>
    <xf numFmtId="44" fontId="0" fillId="0" borderId="12" xfId="1" applyFont="1" applyBorder="1"/>
    <xf numFmtId="44" fontId="0" fillId="0" borderId="14" xfId="1" applyFont="1" applyBorder="1"/>
    <xf numFmtId="0" fontId="0" fillId="0" borderId="13" xfId="0" applyFill="1" applyBorder="1" applyAlignment="1">
      <alignment horizontal="center"/>
    </xf>
    <xf numFmtId="164" fontId="0" fillId="0" borderId="0" xfId="0" applyNumberFormat="1"/>
    <xf numFmtId="44" fontId="10" fillId="0" borderId="1" xfId="1" applyFont="1" applyFill="1" applyBorder="1"/>
    <xf numFmtId="44" fontId="0" fillId="0" borderId="0" xfId="1" applyFont="1" applyAlignment="1">
      <alignment horizontal="center"/>
    </xf>
    <xf numFmtId="0" fontId="7" fillId="6" borderId="4" xfId="0" applyNumberFormat="1" applyFont="1" applyFill="1" applyBorder="1" applyAlignment="1">
      <alignment horizontal="center" wrapText="1"/>
    </xf>
    <xf numFmtId="0" fontId="0" fillId="0" borderId="0" xfId="0" applyNumberFormat="1" applyAlignment="1">
      <alignment horizontal="center"/>
    </xf>
    <xf numFmtId="166" fontId="0" fillId="0" borderId="12" xfId="1" applyNumberFormat="1" applyFont="1" applyFill="1" applyBorder="1" applyAlignment="1">
      <alignment horizontal="center"/>
    </xf>
    <xf numFmtId="166" fontId="0" fillId="0" borderId="14" xfId="1" applyNumberFormat="1" applyFont="1" applyFill="1" applyBorder="1" applyAlignment="1">
      <alignment horizontal="center"/>
    </xf>
    <xf numFmtId="166" fontId="0" fillId="0" borderId="46" xfId="1" applyNumberFormat="1" applyFont="1" applyFill="1" applyBorder="1" applyAlignment="1">
      <alignment horizontal="center"/>
    </xf>
    <xf numFmtId="44" fontId="0" fillId="0" borderId="0" xfId="1" applyFont="1" applyAlignment="1">
      <alignment horizontal="center" wrapText="1"/>
    </xf>
    <xf numFmtId="44" fontId="0" fillId="0" borderId="0" xfId="1" applyFont="1" applyFill="1" applyAlignment="1">
      <alignment horizontal="center" vertical="center"/>
    </xf>
    <xf numFmtId="17" fontId="0" fillId="4" borderId="0" xfId="0" applyNumberFormat="1" applyFill="1"/>
    <xf numFmtId="0" fontId="0" fillId="0" borderId="0" xfId="0" applyAlignment="1">
      <alignment wrapText="1"/>
    </xf>
    <xf numFmtId="0" fontId="23" fillId="0" borderId="0" xfId="0" applyFont="1"/>
    <xf numFmtId="0" fontId="12" fillId="0" borderId="0" xfId="0" applyFont="1" applyAlignment="1">
      <alignment horizontal="center" wrapText="1"/>
    </xf>
    <xf numFmtId="0" fontId="12" fillId="0" borderId="0" xfId="0" applyFont="1" applyAlignment="1">
      <alignment horizontal="center"/>
    </xf>
    <xf numFmtId="0" fontId="12" fillId="0" borderId="5" xfId="0" applyFont="1" applyBorder="1" applyAlignment="1">
      <alignment horizontal="center" wrapText="1"/>
    </xf>
    <xf numFmtId="44" fontId="8" fillId="7" borderId="5" xfId="1" applyFont="1" applyFill="1" applyBorder="1" applyAlignment="1" applyProtection="1">
      <alignment horizontal="center"/>
      <protection locked="0"/>
    </xf>
    <xf numFmtId="166" fontId="8" fillId="0" borderId="5" xfId="0" applyNumberFormat="1" applyFont="1" applyBorder="1" applyAlignment="1">
      <alignment horizontal="center"/>
    </xf>
    <xf numFmtId="44" fontId="8" fillId="0" borderId="5" xfId="0" applyNumberFormat="1" applyFont="1" applyBorder="1" applyAlignment="1">
      <alignment horizontal="center"/>
    </xf>
    <xf numFmtId="44" fontId="8" fillId="0" borderId="0" xfId="1" applyFont="1" applyFill="1" applyBorder="1"/>
    <xf numFmtId="165" fontId="12" fillId="0" borderId="36" xfId="0" applyNumberFormat="1" applyFont="1" applyBorder="1" applyAlignment="1">
      <alignment horizontal="right"/>
    </xf>
    <xf numFmtId="44" fontId="8" fillId="0" borderId="5" xfId="1" applyFont="1" applyBorder="1"/>
    <xf numFmtId="0" fontId="8" fillId="0" borderId="0" xfId="0" applyFont="1" applyAlignment="1">
      <alignment horizontal="center"/>
    </xf>
    <xf numFmtId="44" fontId="10" fillId="0" borderId="0" xfId="1" applyFont="1" applyFill="1" applyBorder="1"/>
    <xf numFmtId="164" fontId="7" fillId="6" borderId="44" xfId="0" applyNumberFormat="1" applyFont="1" applyFill="1" applyBorder="1" applyAlignment="1">
      <alignment horizontal="center" vertical="center" wrapText="1"/>
    </xf>
    <xf numFmtId="44" fontId="7" fillId="6" borderId="44" xfId="1" applyFont="1" applyFill="1" applyBorder="1" applyAlignment="1">
      <alignment horizontal="center" vertical="center" wrapText="1"/>
    </xf>
    <xf numFmtId="44" fontId="22" fillId="6" borderId="44" xfId="1" applyFont="1" applyFill="1" applyBorder="1" applyAlignment="1">
      <alignment horizontal="center" vertical="center" wrapText="1"/>
    </xf>
    <xf numFmtId="0" fontId="7" fillId="6" borderId="45" xfId="0" applyNumberFormat="1" applyFont="1" applyFill="1" applyBorder="1" applyAlignment="1">
      <alignment horizontal="center" vertical="center" wrapText="1"/>
    </xf>
    <xf numFmtId="164" fontId="7" fillId="6" borderId="45" xfId="0" applyNumberFormat="1" applyFont="1" applyFill="1" applyBorder="1" applyAlignment="1">
      <alignment horizontal="center" vertical="center" wrapText="1"/>
    </xf>
    <xf numFmtId="167" fontId="0" fillId="0" borderId="12" xfId="1" applyNumberFormat="1" applyFont="1" applyFill="1" applyBorder="1"/>
    <xf numFmtId="167" fontId="0" fillId="0" borderId="14" xfId="1" applyNumberFormat="1" applyFont="1" applyFill="1" applyBorder="1"/>
    <xf numFmtId="17" fontId="0" fillId="0" borderId="0" xfId="0" applyNumberFormat="1" applyFill="1"/>
    <xf numFmtId="0" fontId="0" fillId="0" borderId="0" xfId="0" quotePrefix="1" applyAlignment="1">
      <alignment wrapText="1"/>
    </xf>
    <xf numFmtId="0" fontId="0" fillId="0" borderId="5" xfId="0" applyBorder="1" applyAlignment="1">
      <alignment horizontal="center" wrapText="1"/>
    </xf>
    <xf numFmtId="0" fontId="0" fillId="0" borderId="5" xfId="0" applyBorder="1" applyAlignment="1">
      <alignment horizontal="center"/>
    </xf>
    <xf numFmtId="0" fontId="3" fillId="0" borderId="0" xfId="0" applyFont="1" applyBorder="1" applyAlignment="1">
      <alignment horizontal="center" vertical="top"/>
    </xf>
    <xf numFmtId="0" fontId="9" fillId="0" borderId="0" xfId="0" applyFont="1" applyAlignment="1">
      <alignment horizontal="center" vertical="top"/>
    </xf>
    <xf numFmtId="0" fontId="4" fillId="0" borderId="0" xfId="0" applyFont="1" applyAlignment="1">
      <alignment vertical="center" wrapText="1"/>
    </xf>
    <xf numFmtId="0" fontId="4" fillId="0" borderId="0" xfId="0" applyFont="1" applyAlignment="1">
      <alignment wrapText="1"/>
    </xf>
    <xf numFmtId="0" fontId="14" fillId="0" borderId="0" xfId="0" applyFont="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14" fillId="0" borderId="0" xfId="0" applyFont="1" applyAlignment="1">
      <alignment horizontal="center" vertical="center" wrapText="1"/>
    </xf>
    <xf numFmtId="0" fontId="3" fillId="0" borderId="0" xfId="0" quotePrefix="1" applyFont="1" applyAlignment="1">
      <alignment horizontal="left" vertical="top" wrapText="1"/>
    </xf>
    <xf numFmtId="0" fontId="3" fillId="0" borderId="0" xfId="0" quotePrefix="1" applyFont="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top" wrapText="1"/>
    </xf>
    <xf numFmtId="0" fontId="12" fillId="0" borderId="0" xfId="0" applyFont="1" applyAlignment="1">
      <alignment horizontal="left" wrapText="1"/>
    </xf>
    <xf numFmtId="0" fontId="23" fillId="6" borderId="0" xfId="0" applyFont="1" applyFill="1" applyAlignment="1">
      <alignment horizontal="center" wrapText="1"/>
    </xf>
    <xf numFmtId="0" fontId="23" fillId="6" borderId="0" xfId="0" applyFont="1" applyFill="1" applyAlignment="1">
      <alignment horizontal="center"/>
    </xf>
    <xf numFmtId="165" fontId="12" fillId="0" borderId="0" xfId="0" applyNumberFormat="1" applyFont="1" applyAlignment="1">
      <alignment horizontal="right"/>
    </xf>
    <xf numFmtId="165" fontId="12" fillId="0" borderId="36" xfId="0" applyNumberFormat="1" applyFont="1" applyBorder="1" applyAlignment="1">
      <alignment horizontal="right"/>
    </xf>
    <xf numFmtId="0" fontId="12" fillId="0" borderId="0" xfId="0" applyFont="1" applyAlignment="1">
      <alignment horizontal="right" wrapText="1"/>
    </xf>
    <xf numFmtId="0" fontId="12" fillId="0" borderId="36" xfId="0" applyFont="1" applyBorder="1" applyAlignment="1">
      <alignment horizontal="right" wrapText="1"/>
    </xf>
    <xf numFmtId="164" fontId="10" fillId="0" borderId="41" xfId="0" applyNumberFormat="1" applyFont="1" applyBorder="1" applyAlignment="1">
      <alignment horizontal="center" wrapText="1"/>
    </xf>
    <xf numFmtId="164" fontId="10" fillId="0" borderId="0" xfId="0" applyNumberFormat="1" applyFont="1" applyAlignment="1">
      <alignment horizontal="center" wrapText="1"/>
    </xf>
    <xf numFmtId="164" fontId="0" fillId="0" borderId="0" xfId="0" applyNumberFormat="1" applyAlignment="1">
      <alignment horizontal="center" wrapText="1"/>
    </xf>
    <xf numFmtId="0" fontId="0" fillId="0" borderId="0" xfId="0" applyAlignment="1">
      <alignment horizontal="center"/>
    </xf>
    <xf numFmtId="0" fontId="0" fillId="0" borderId="0" xfId="0" applyAlignment="1">
      <alignment horizontal="left" wrapText="1"/>
    </xf>
    <xf numFmtId="0" fontId="3" fillId="0" borderId="7"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0" borderId="0" xfId="0" applyFont="1" applyAlignment="1">
      <alignment horizontal="center" vertical="top"/>
    </xf>
    <xf numFmtId="0" fontId="3" fillId="0" borderId="7" xfId="0" applyFont="1" applyBorder="1" applyAlignment="1">
      <alignment horizontal="center" vertical="top" wrapText="1"/>
    </xf>
    <xf numFmtId="0" fontId="0" fillId="0" borderId="0" xfId="0" applyAlignment="1">
      <alignment wrapText="1"/>
    </xf>
  </cellXfs>
  <cellStyles count="3">
    <cellStyle name="Currency" xfId="1" builtinId="4"/>
    <cellStyle name="Normal" xfId="0" builtinId="0"/>
    <cellStyle name="Percent" xfId="2" builtinId="5"/>
  </cellStyles>
  <dxfs count="30">
    <dxf>
      <font>
        <b/>
        <i val="0"/>
      </font>
      <fill>
        <patternFill>
          <bgColor rgb="FFFF0000"/>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protection locked="0" hidden="0"/>
    </dxf>
    <dxf>
      <protection locked="1" hidden="0"/>
    </dxf>
    <dxf>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protection locked="1" hidden="0"/>
    </dxf>
    <dxf>
      <font>
        <b/>
        <i val="0"/>
      </font>
      <fill>
        <patternFill>
          <bgColor rgb="FFFF0000"/>
        </patternFill>
      </fill>
    </dxf>
    <dxf>
      <fill>
        <patternFill>
          <bgColor rgb="FFFFFF99"/>
        </patternFill>
      </fill>
    </dxf>
    <dxf>
      <fill>
        <patternFill patternType="none">
          <bgColor auto="1"/>
        </patternFill>
      </fill>
    </dxf>
    <dxf>
      <fill>
        <patternFill patternType="none">
          <bgColor auto="1"/>
        </patternFill>
      </fill>
    </dxf>
    <dxf>
      <border>
        <left style="medium">
          <color auto="1"/>
        </left>
        <right style="medium">
          <color auto="1"/>
        </right>
        <top style="medium">
          <color auto="1"/>
        </top>
        <bottom style="medium">
          <color auto="1"/>
        </bottom>
      </border>
    </dxf>
    <dxf>
      <font>
        <b/>
        <i val="0"/>
      </font>
      <fill>
        <patternFill patternType="solid">
          <bgColor theme="0"/>
        </patternFill>
      </fill>
      <border>
        <left style="medium">
          <color auto="1"/>
        </left>
        <right style="medium">
          <color auto="1"/>
        </right>
        <top style="medium">
          <color auto="1"/>
        </top>
        <bottom style="medium">
          <color auto="1"/>
        </bottom>
      </border>
    </dxf>
    <dxf>
      <font>
        <b/>
        <i val="0"/>
      </font>
      <fill>
        <patternFill>
          <bgColor theme="0" tint="-0.14996795556505021"/>
        </patternFill>
      </fill>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
      <fill>
        <patternFill>
          <bgColor rgb="FFFFFF99"/>
        </patternFill>
      </fill>
    </dxf>
    <dxf>
      <fill>
        <patternFill>
          <bgColor rgb="FFFFFF99"/>
        </patternFill>
      </fill>
    </dxf>
    <dxf>
      <border>
        <left style="medium">
          <color auto="1"/>
        </left>
        <right style="medium">
          <color auto="1"/>
        </right>
        <top style="medium">
          <color auto="1"/>
        </top>
        <bottom style="medium">
          <color auto="1"/>
        </bottom>
      </border>
    </dxf>
    <dxf>
      <font>
        <b/>
        <i val="0"/>
      </font>
      <fill>
        <patternFill patternType="solid">
          <bgColor theme="0"/>
        </patternFill>
      </fill>
      <border>
        <left style="medium">
          <color auto="1"/>
        </left>
        <right style="medium">
          <color auto="1"/>
        </right>
        <top style="medium">
          <color auto="1"/>
        </top>
        <bottom style="medium">
          <color auto="1"/>
        </bottom>
      </border>
    </dxf>
    <dxf>
      <font>
        <b/>
        <i val="0"/>
      </font>
      <fill>
        <patternFill>
          <bgColor theme="0" tint="-0.14996795556505021"/>
        </patternFill>
      </fill>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2" defaultTableStyle="TableStyleMedium2" defaultPivotStyle="PivotStyleLight16">
    <tableStyle name="Table Style 1" pivot="0" count="6">
      <tableStyleElement type="wholeTable" dxfId="29"/>
      <tableStyleElement type="headerRow" dxfId="28"/>
      <tableStyleElement type="totalRow" dxfId="27"/>
      <tableStyleElement type="lastColumn" dxfId="26"/>
      <tableStyleElement type="firstRowStripe" dxfId="25"/>
      <tableStyleElement type="secondRowStripe" dxfId="24"/>
    </tableStyle>
    <tableStyle name="Table Style 1 2" pivot="0" count="7">
      <tableStyleElement type="wholeTable" dxfId="23"/>
      <tableStyleElement type="headerRow" dxfId="22"/>
      <tableStyleElement type="totalRow" dxfId="21"/>
      <tableStyleElement type="lastColumn" dxfId="20"/>
      <tableStyleElement type="firstRowStripe" dxfId="19"/>
      <tableStyleElement type="secondRowStripe" dxfId="18"/>
      <tableStyleElement type="secondColumnStripe" dxfId="17"/>
    </tableStyle>
  </tableStyles>
  <colors>
    <mruColors>
      <color rgb="FFFFFF99"/>
      <color rgb="FFFFFF66"/>
      <color rgb="FFB7DEE8"/>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2" name="Table2" displayName="Table2" ref="A4:C25" totalsRowCount="1" totalsRowDxfId="15">
  <autoFilter ref="A4:C24"/>
  <tableColumns count="3">
    <tableColumn id="1" name="ATC No." totalsRowLabel="Total" totalsRowDxfId="14"/>
    <tableColumn id="2" name="DESCRIPTION of  ATC DEEMED ACCEPTABLE FOR INCLUSION IN PROPOSAL" dataDxfId="13" totalsRowDxfId="12"/>
    <tableColumn id="3" name="Costs to ADOT ($)" totalsRowFunction="sum" totalsRowDxfId="11" dataCellStyle="Currency"/>
  </tableColumns>
  <tableStyleInfo name="Table Style 1" showFirstColumn="0" showLastColumn="0" showRowStripes="1" showColumnStripes="0"/>
</table>
</file>

<file path=xl/tables/table2.xml><?xml version="1.0" encoding="utf-8"?>
<table xmlns="http://schemas.openxmlformats.org/spreadsheetml/2006/main" id="3" name="Table3" displayName="Table3" ref="A4:D27" totalsRowCount="1" dataDxfId="10" totalsRowDxfId="9">
  <autoFilter ref="A4:D26"/>
  <tableColumns count="4">
    <tableColumn id="1" name="ROW Credits ID No." totalsRowLabel="Total" dataDxfId="8" totalsRowDxfId="7"/>
    <tableColumn id="2" name="ADOT Parcel Number" dataDxfId="6" totalsRowDxfId="5"/>
    <tableColumn id="4" name="Description" dataDxfId="4" totalsRowDxfId="3"/>
    <tableColumn id="3" name="Credit Amount _x000a_(Enter as a number ≤ 0)" totalsRowFunction="sum" dataDxfId="2" totalsRowDxfId="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view="pageBreakPreview" zoomScaleNormal="100" zoomScaleSheetLayoutView="100" workbookViewId="0">
      <selection activeCell="D5" sqref="D5"/>
    </sheetView>
  </sheetViews>
  <sheetFormatPr defaultRowHeight="15" x14ac:dyDescent="0.2"/>
  <cols>
    <col min="1" max="1" width="9.140625" style="14"/>
    <col min="2" max="2" width="37.7109375" style="50" customWidth="1"/>
    <col min="3" max="3" width="19.85546875" style="1" bestFit="1" customWidth="1"/>
    <col min="4" max="4" width="25.140625" style="1" customWidth="1"/>
    <col min="5" max="16384" width="9.140625" style="1"/>
  </cols>
  <sheetData>
    <row r="1" spans="1:11" ht="34.5" customHeight="1" x14ac:dyDescent="0.2">
      <c r="B1" s="271" t="str">
        <f ca="1" xml:space="preserve"> "FORM " &amp; MID(CELL("filename",B1),FIND("]",CELL("filename",B1))+1,256)</f>
        <v>FORM M-1</v>
      </c>
      <c r="C1" s="271"/>
      <c r="D1" s="271"/>
      <c r="E1" s="3"/>
      <c r="F1" s="3"/>
      <c r="G1" s="3"/>
      <c r="H1" s="3"/>
      <c r="I1" s="3"/>
      <c r="J1" s="3"/>
      <c r="K1" s="3"/>
    </row>
    <row r="2" spans="1:11" ht="48.75" customHeight="1" x14ac:dyDescent="0.2">
      <c r="B2" s="270" t="s">
        <v>67</v>
      </c>
      <c r="C2" s="270"/>
      <c r="D2" s="270"/>
      <c r="E2" s="3"/>
      <c r="F2" s="3"/>
      <c r="G2" s="3"/>
      <c r="H2" s="3"/>
      <c r="I2" s="3"/>
      <c r="J2" s="3"/>
      <c r="K2" s="3"/>
    </row>
    <row r="3" spans="1:11" ht="30" x14ac:dyDescent="0.25">
      <c r="A3" s="57">
        <v>1</v>
      </c>
      <c r="B3" s="53" t="s">
        <v>75</v>
      </c>
      <c r="C3" s="51" t="s">
        <v>293</v>
      </c>
      <c r="D3" s="52">
        <f>'M-2'!E59</f>
        <v>0</v>
      </c>
    </row>
    <row r="4" spans="1:11" ht="30" x14ac:dyDescent="0.25">
      <c r="A4" s="57">
        <v>2</v>
      </c>
      <c r="B4" s="53" t="s">
        <v>72</v>
      </c>
      <c r="C4" s="51" t="s">
        <v>15</v>
      </c>
      <c r="D4" s="52">
        <f>'M-1.2'!C25</f>
        <v>0</v>
      </c>
    </row>
    <row r="5" spans="1:11" s="29" customFormat="1" ht="31.5" x14ac:dyDescent="0.25">
      <c r="A5" s="57">
        <v>3</v>
      </c>
      <c r="B5" s="53" t="s">
        <v>71</v>
      </c>
      <c r="C5" s="51" t="s">
        <v>16</v>
      </c>
      <c r="D5" s="52">
        <f>'M-1.3'!D27</f>
        <v>0</v>
      </c>
    </row>
    <row r="6" spans="1:11" s="33" customFormat="1" ht="30" customHeight="1" x14ac:dyDescent="0.25">
      <c r="A6" s="57">
        <v>4</v>
      </c>
      <c r="B6" s="53" t="s">
        <v>73</v>
      </c>
      <c r="C6" s="51" t="s">
        <v>61</v>
      </c>
      <c r="D6" s="52">
        <f>'M-1.4'!E32</f>
        <v>0</v>
      </c>
    </row>
    <row r="7" spans="1:11" s="33" customFormat="1" ht="30" customHeight="1" x14ac:dyDescent="0.25">
      <c r="A7" s="57">
        <v>5</v>
      </c>
      <c r="B7" s="53" t="s">
        <v>228</v>
      </c>
      <c r="C7" s="51" t="s">
        <v>74</v>
      </c>
      <c r="D7" s="96">
        <f>'N-1'!H38</f>
        <v>0</v>
      </c>
    </row>
    <row r="8" spans="1:11" s="32" customFormat="1" ht="6.75" customHeight="1" x14ac:dyDescent="0.2">
      <c r="A8" s="58"/>
      <c r="B8" s="54"/>
      <c r="C8" s="55"/>
      <c r="D8" s="56"/>
    </row>
    <row r="9" spans="1:11" s="32" customFormat="1" ht="15.75" x14ac:dyDescent="0.25">
      <c r="A9" s="57"/>
      <c r="B9" s="48" t="s">
        <v>66</v>
      </c>
      <c r="C9" s="34"/>
      <c r="D9" s="52">
        <f>SUBTOTAL(9,D3:D7)</f>
        <v>0</v>
      </c>
    </row>
    <row r="10" spans="1:11" x14ac:dyDescent="0.2">
      <c r="B10" s="49"/>
    </row>
  </sheetData>
  <sheetProtection password="8C67" sheet="1" objects="1" scenarios="1"/>
  <mergeCells count="2">
    <mergeCell ref="B2:D2"/>
    <mergeCell ref="B1:D1"/>
  </mergeCells>
  <printOptions horizontalCentered="1"/>
  <pageMargins left="0.7" right="0.7" top="0.75" bottom="0.75" header="0.3" footer="0.3"/>
  <pageSetup scale="98" orientation="portrait" r:id="rId1"/>
  <headerFooter>
    <oddFooter>&amp;LArizona Department of Transportation
South Mountain Freeway Project
Addendum #5 (10-16-2015)
&amp;C&amp;UForm &amp;A
&amp;U-&amp;P--&amp;RRequest for Proposals
202 MA 054 H882701C
Volume I - Instructions to Proposers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view="pageBreakPreview" zoomScale="90" zoomScaleNormal="100" zoomScaleSheetLayoutView="90" workbookViewId="0">
      <selection activeCell="F12" sqref="F12"/>
    </sheetView>
  </sheetViews>
  <sheetFormatPr defaultRowHeight="15.75" x14ac:dyDescent="0.25"/>
  <cols>
    <col min="1" max="1" width="14.42578125" style="102" customWidth="1"/>
    <col min="2" max="2" width="81.7109375" style="27" customWidth="1"/>
    <col min="3" max="3" width="18.7109375" style="200" customWidth="1"/>
    <col min="4" max="4" width="15.28515625" style="26" customWidth="1"/>
    <col min="5" max="5" width="21.85546875" style="26" customWidth="1"/>
    <col min="6" max="6" width="15" style="26" customWidth="1"/>
    <col min="7" max="16384" width="9.140625" style="26"/>
  </cols>
  <sheetData>
    <row r="1" spans="1:5" ht="30" customHeight="1" x14ac:dyDescent="0.25">
      <c r="A1" s="271" t="str">
        <f ca="1" xml:space="preserve"> "FORM " &amp; MID(CELL("filename",A1),FIND("]",CELL("filename",A1))+1,256)</f>
        <v>FORM M-1.1</v>
      </c>
      <c r="B1" s="271"/>
      <c r="C1" s="271"/>
      <c r="D1" s="271"/>
      <c r="E1" s="271"/>
    </row>
    <row r="2" spans="1:5" x14ac:dyDescent="0.25">
      <c r="A2" s="270" t="s">
        <v>240</v>
      </c>
      <c r="B2" s="270"/>
      <c r="C2" s="270"/>
      <c r="D2" s="270"/>
      <c r="E2" s="270"/>
    </row>
    <row r="3" spans="1:5" ht="16.5" thickBot="1" x14ac:dyDescent="0.3"/>
    <row r="4" spans="1:5" ht="32.25" thickBot="1" x14ac:dyDescent="0.3">
      <c r="A4" s="103" t="s">
        <v>0</v>
      </c>
      <c r="B4" s="19" t="s">
        <v>1</v>
      </c>
      <c r="C4" s="201" t="s">
        <v>96</v>
      </c>
      <c r="D4" s="4"/>
      <c r="E4" s="5" t="s">
        <v>192</v>
      </c>
    </row>
    <row r="5" spans="1:5" x14ac:dyDescent="0.25">
      <c r="A5" s="104"/>
      <c r="B5" s="16"/>
      <c r="C5" s="202"/>
      <c r="D5" s="6"/>
      <c r="E5" s="6"/>
    </row>
    <row r="6" spans="1:5" ht="16.5" thickBot="1" x14ac:dyDescent="0.3">
      <c r="A6" s="104" t="s">
        <v>2</v>
      </c>
      <c r="B6" s="78" t="s">
        <v>243</v>
      </c>
      <c r="C6" s="170"/>
      <c r="D6" s="76"/>
      <c r="E6" s="77"/>
    </row>
    <row r="7" spans="1:5" ht="16.5" thickBot="1" x14ac:dyDescent="0.3">
      <c r="A7" s="107">
        <v>1</v>
      </c>
      <c r="B7" s="122" t="s">
        <v>97</v>
      </c>
      <c r="C7" s="203"/>
      <c r="D7" s="10"/>
      <c r="E7" s="88"/>
    </row>
    <row r="8" spans="1:5" ht="16.5" thickBot="1" x14ac:dyDescent="0.3">
      <c r="A8" s="123" t="s">
        <v>98</v>
      </c>
      <c r="B8" s="124" t="s">
        <v>99</v>
      </c>
      <c r="C8" s="204">
        <v>1000000</v>
      </c>
      <c r="D8" s="10"/>
      <c r="E8" s="136"/>
    </row>
    <row r="9" spans="1:5" ht="16.5" thickBot="1" x14ac:dyDescent="0.3">
      <c r="A9" s="123" t="s">
        <v>100</v>
      </c>
      <c r="B9" s="124" t="s">
        <v>101</v>
      </c>
      <c r="C9" s="204">
        <v>400000</v>
      </c>
      <c r="D9" s="10"/>
      <c r="E9" s="136"/>
    </row>
    <row r="10" spans="1:5" ht="16.5" thickBot="1" x14ac:dyDescent="0.3">
      <c r="A10" s="123" t="s">
        <v>102</v>
      </c>
      <c r="B10" s="124" t="s">
        <v>262</v>
      </c>
      <c r="C10" s="204">
        <v>500000</v>
      </c>
      <c r="D10" s="10"/>
      <c r="E10" s="136"/>
    </row>
    <row r="11" spans="1:5" ht="16.5" thickBot="1" x14ac:dyDescent="0.3">
      <c r="A11" s="123" t="s">
        <v>104</v>
      </c>
      <c r="B11" s="124" t="s">
        <v>105</v>
      </c>
      <c r="C11" s="204">
        <v>600000</v>
      </c>
      <c r="D11" s="10"/>
      <c r="E11" s="136"/>
    </row>
    <row r="12" spans="1:5" ht="16.5" thickBot="1" x14ac:dyDescent="0.3">
      <c r="A12" s="123" t="s">
        <v>106</v>
      </c>
      <c r="B12" s="124" t="s">
        <v>107</v>
      </c>
      <c r="C12" s="204">
        <v>600000</v>
      </c>
      <c r="D12" s="10"/>
      <c r="E12" s="136"/>
    </row>
    <row r="13" spans="1:5" ht="16.5" thickBot="1" x14ac:dyDescent="0.3">
      <c r="A13" s="123" t="s">
        <v>108</v>
      </c>
      <c r="B13" s="124" t="s">
        <v>109</v>
      </c>
      <c r="C13" s="204">
        <v>300000</v>
      </c>
      <c r="D13" s="10"/>
      <c r="E13" s="136"/>
    </row>
    <row r="14" spans="1:5" ht="16.5" thickBot="1" x14ac:dyDescent="0.3">
      <c r="A14" s="123" t="s">
        <v>110</v>
      </c>
      <c r="B14" s="124" t="s">
        <v>118</v>
      </c>
      <c r="C14" s="204">
        <v>400000</v>
      </c>
      <c r="D14" s="10"/>
      <c r="E14" s="136"/>
    </row>
    <row r="15" spans="1:5" ht="16.5" thickBot="1" x14ac:dyDescent="0.3">
      <c r="A15" s="105">
        <v>2</v>
      </c>
      <c r="B15" s="124" t="s">
        <v>111</v>
      </c>
      <c r="C15" s="204">
        <v>500000</v>
      </c>
      <c r="D15" s="12"/>
      <c r="E15" s="136"/>
    </row>
    <row r="16" spans="1:5" ht="16.5" thickBot="1" x14ac:dyDescent="0.3">
      <c r="A16" s="105">
        <v>3</v>
      </c>
      <c r="B16" s="125" t="s">
        <v>119</v>
      </c>
      <c r="C16" s="205"/>
      <c r="D16" s="90"/>
      <c r="E16" s="178"/>
    </row>
    <row r="17" spans="1:5" ht="16.5" thickBot="1" x14ac:dyDescent="0.3">
      <c r="A17" s="123" t="s">
        <v>174</v>
      </c>
      <c r="B17" s="124" t="s">
        <v>112</v>
      </c>
      <c r="C17" s="204">
        <v>2500000</v>
      </c>
      <c r="D17" s="118"/>
      <c r="E17" s="137"/>
    </row>
    <row r="18" spans="1:5" ht="16.5" thickBot="1" x14ac:dyDescent="0.3">
      <c r="A18" s="123" t="s">
        <v>175</v>
      </c>
      <c r="B18" s="124" t="s">
        <v>263</v>
      </c>
      <c r="C18" s="204">
        <v>200000</v>
      </c>
      <c r="D18" s="118"/>
      <c r="E18" s="137"/>
    </row>
    <row r="19" spans="1:5" ht="16.5" thickBot="1" x14ac:dyDescent="0.3">
      <c r="A19" s="123" t="s">
        <v>176</v>
      </c>
      <c r="B19" s="124" t="s">
        <v>114</v>
      </c>
      <c r="C19" s="204">
        <v>300000</v>
      </c>
      <c r="D19" s="118"/>
      <c r="E19" s="137"/>
    </row>
    <row r="20" spans="1:5" ht="16.5" thickBot="1" x14ac:dyDescent="0.3">
      <c r="A20" s="105">
        <v>4</v>
      </c>
      <c r="B20" s="125" t="s">
        <v>272</v>
      </c>
      <c r="C20" s="204">
        <v>300000</v>
      </c>
      <c r="D20" s="118"/>
      <c r="E20" s="137"/>
    </row>
    <row r="21" spans="1:5" ht="16.5" thickBot="1" x14ac:dyDescent="0.3">
      <c r="A21" s="105">
        <v>5</v>
      </c>
      <c r="B21" s="125" t="s">
        <v>115</v>
      </c>
      <c r="C21" s="204">
        <v>1500000</v>
      </c>
      <c r="D21" s="118"/>
      <c r="E21" s="137"/>
    </row>
    <row r="22" spans="1:5" ht="16.5" thickBot="1" x14ac:dyDescent="0.3">
      <c r="A22" s="105">
        <v>6</v>
      </c>
      <c r="B22" s="125" t="s">
        <v>116</v>
      </c>
      <c r="C22" s="204">
        <v>200000</v>
      </c>
      <c r="D22" s="118"/>
      <c r="E22" s="137"/>
    </row>
    <row r="23" spans="1:5" ht="16.5" thickBot="1" x14ac:dyDescent="0.3">
      <c r="A23" s="105">
        <v>7</v>
      </c>
      <c r="B23" s="125" t="s">
        <v>117</v>
      </c>
      <c r="C23" s="204">
        <v>200000</v>
      </c>
      <c r="D23" s="118"/>
      <c r="E23" s="137"/>
    </row>
    <row r="24" spans="1:5" ht="16.5" thickBot="1" x14ac:dyDescent="0.3">
      <c r="A24" s="105">
        <v>8</v>
      </c>
      <c r="B24" s="125" t="s">
        <v>120</v>
      </c>
      <c r="C24" s="204">
        <v>300000</v>
      </c>
      <c r="D24" s="118"/>
      <c r="E24" s="137"/>
    </row>
    <row r="25" spans="1:5" ht="16.5" thickBot="1" x14ac:dyDescent="0.3">
      <c r="A25" s="105">
        <v>9</v>
      </c>
      <c r="B25" s="125" t="s">
        <v>177</v>
      </c>
      <c r="C25" s="204">
        <v>500000</v>
      </c>
      <c r="D25" s="118"/>
      <c r="E25" s="137"/>
    </row>
    <row r="26" spans="1:5" ht="16.5" thickBot="1" x14ac:dyDescent="0.3">
      <c r="A26" s="105">
        <v>10</v>
      </c>
      <c r="B26" s="125" t="s">
        <v>178</v>
      </c>
      <c r="C26" s="204">
        <v>200000</v>
      </c>
      <c r="D26" s="118"/>
      <c r="E26" s="137"/>
    </row>
    <row r="27" spans="1:5" ht="45.75" thickBot="1" x14ac:dyDescent="0.3">
      <c r="A27" s="105">
        <v>11</v>
      </c>
      <c r="B27" s="11" t="s">
        <v>153</v>
      </c>
      <c r="C27" s="204">
        <v>600000</v>
      </c>
      <c r="D27" s="118"/>
      <c r="E27" s="137"/>
    </row>
    <row r="28" spans="1:5" ht="30.75" thickBot="1" x14ac:dyDescent="0.3">
      <c r="A28" s="105">
        <v>12</v>
      </c>
      <c r="B28" s="9" t="s">
        <v>154</v>
      </c>
      <c r="C28" s="204">
        <v>600000</v>
      </c>
      <c r="D28" s="118"/>
      <c r="E28" s="137"/>
    </row>
    <row r="29" spans="1:5" ht="16.5" thickBot="1" x14ac:dyDescent="0.3">
      <c r="A29" s="105">
        <v>13</v>
      </c>
      <c r="B29" s="126" t="s">
        <v>155</v>
      </c>
      <c r="C29" s="204">
        <v>100000</v>
      </c>
      <c r="D29" s="118"/>
      <c r="E29" s="137"/>
    </row>
    <row r="30" spans="1:5" ht="16.5" thickBot="1" x14ac:dyDescent="0.3">
      <c r="A30" s="105">
        <v>14</v>
      </c>
      <c r="B30" s="127" t="s">
        <v>156</v>
      </c>
      <c r="C30" s="204">
        <v>200000</v>
      </c>
      <c r="D30" s="118"/>
      <c r="E30" s="137"/>
    </row>
    <row r="31" spans="1:5" ht="16.5" thickBot="1" x14ac:dyDescent="0.3">
      <c r="A31" s="105">
        <v>15</v>
      </c>
      <c r="B31" s="128" t="s">
        <v>244</v>
      </c>
      <c r="C31" s="204">
        <v>15000000</v>
      </c>
      <c r="D31" s="118"/>
      <c r="E31" s="137"/>
    </row>
    <row r="32" spans="1:5" ht="16.5" thickBot="1" x14ac:dyDescent="0.3">
      <c r="A32" s="106">
        <v>16</v>
      </c>
      <c r="B32" s="130" t="s">
        <v>237</v>
      </c>
      <c r="C32" s="206">
        <f>SUBTOTAL(9,C8:C31)</f>
        <v>27000000</v>
      </c>
      <c r="D32" s="118"/>
      <c r="E32" s="134">
        <f>SUBTOTAL(9,E8:E31)</f>
        <v>0</v>
      </c>
    </row>
    <row r="33" spans="1:5" ht="16.5" thickBot="1" x14ac:dyDescent="0.3">
      <c r="A33" s="132"/>
      <c r="B33" s="133"/>
      <c r="C33" s="207"/>
      <c r="D33" s="121"/>
      <c r="E33" s="131"/>
    </row>
    <row r="34" spans="1:5" ht="75.75" thickBot="1" x14ac:dyDescent="0.3">
      <c r="A34" s="105">
        <v>17</v>
      </c>
      <c r="B34" s="226" t="s">
        <v>274</v>
      </c>
      <c r="C34" s="208"/>
      <c r="D34" s="118"/>
      <c r="E34" s="137"/>
    </row>
    <row r="35" spans="1:5" ht="30.75" thickBot="1" x14ac:dyDescent="0.3">
      <c r="A35" s="105">
        <v>18</v>
      </c>
      <c r="B35" s="11" t="s">
        <v>242</v>
      </c>
      <c r="C35" s="208"/>
      <c r="D35" s="118"/>
      <c r="E35" s="137"/>
    </row>
    <row r="36" spans="1:5" ht="16.5" thickBot="1" x14ac:dyDescent="0.3">
      <c r="A36" s="106">
        <v>19</v>
      </c>
      <c r="B36" s="129" t="s">
        <v>245</v>
      </c>
      <c r="C36" s="208"/>
      <c r="D36" s="13" t="s">
        <v>210</v>
      </c>
      <c r="E36" s="89">
        <f>SUBTOTAL(9,E8:E35)</f>
        <v>0</v>
      </c>
    </row>
    <row r="37" spans="1:5" x14ac:dyDescent="0.25">
      <c r="A37" s="104"/>
      <c r="B37" s="80"/>
      <c r="C37" s="202"/>
      <c r="D37" s="76"/>
      <c r="E37" s="76"/>
    </row>
    <row r="38" spans="1:5" ht="88.5" customHeight="1" x14ac:dyDescent="0.25">
      <c r="A38" s="272" t="s">
        <v>191</v>
      </c>
      <c r="B38" s="272"/>
      <c r="C38" s="272"/>
      <c r="D38" s="272"/>
      <c r="E38" s="272"/>
    </row>
    <row r="39" spans="1:5" x14ac:dyDescent="0.25">
      <c r="A39" s="104"/>
      <c r="B39" s="80"/>
      <c r="C39" s="202"/>
      <c r="D39" s="76"/>
      <c r="E39" s="76"/>
    </row>
    <row r="40" spans="1:5" x14ac:dyDescent="0.25">
      <c r="A40" s="275" t="s">
        <v>6</v>
      </c>
      <c r="B40" s="277" t="s">
        <v>3</v>
      </c>
      <c r="C40" s="209"/>
      <c r="D40" s="279"/>
      <c r="E40" s="6"/>
    </row>
    <row r="41" spans="1:5" ht="16.5" thickBot="1" x14ac:dyDescent="0.3">
      <c r="A41" s="276"/>
      <c r="B41" s="278"/>
      <c r="C41" s="170"/>
      <c r="D41" s="279"/>
      <c r="E41" s="8"/>
    </row>
    <row r="42" spans="1:5" ht="16.5" thickBot="1" x14ac:dyDescent="0.3">
      <c r="A42" s="105">
        <v>20</v>
      </c>
      <c r="B42" s="9" t="s">
        <v>36</v>
      </c>
      <c r="C42" s="210"/>
      <c r="D42" s="10"/>
      <c r="E42" s="136"/>
    </row>
    <row r="43" spans="1:5" ht="16.5" thickBot="1" x14ac:dyDescent="0.3">
      <c r="A43" s="105">
        <v>21</v>
      </c>
      <c r="B43" s="11" t="s">
        <v>43</v>
      </c>
      <c r="C43" s="210"/>
      <c r="D43" s="10"/>
      <c r="E43" s="136"/>
    </row>
    <row r="44" spans="1:5" ht="16.5" thickBot="1" x14ac:dyDescent="0.3">
      <c r="A44" s="105">
        <v>22</v>
      </c>
      <c r="B44" s="11" t="s">
        <v>52</v>
      </c>
      <c r="C44" s="210"/>
      <c r="D44" s="10"/>
      <c r="E44" s="136"/>
    </row>
    <row r="45" spans="1:5" ht="16.5" thickBot="1" x14ac:dyDescent="0.3">
      <c r="A45" s="105">
        <v>23</v>
      </c>
      <c r="B45" s="11" t="s">
        <v>4</v>
      </c>
      <c r="C45" s="210"/>
      <c r="D45" s="10"/>
      <c r="E45" s="136"/>
    </row>
    <row r="46" spans="1:5" ht="16.5" thickBot="1" x14ac:dyDescent="0.3">
      <c r="A46" s="105">
        <v>24</v>
      </c>
      <c r="B46" s="11" t="s">
        <v>5</v>
      </c>
      <c r="C46" s="210"/>
      <c r="D46" s="10"/>
      <c r="E46" s="136"/>
    </row>
    <row r="47" spans="1:5" ht="16.5" thickBot="1" x14ac:dyDescent="0.3">
      <c r="A47" s="105">
        <v>25</v>
      </c>
      <c r="B47" s="11" t="s">
        <v>37</v>
      </c>
      <c r="C47" s="210"/>
      <c r="D47" s="10"/>
      <c r="E47" s="136"/>
    </row>
    <row r="48" spans="1:5" ht="16.5" thickBot="1" x14ac:dyDescent="0.3">
      <c r="A48" s="105">
        <v>26</v>
      </c>
      <c r="B48" s="11" t="s">
        <v>35</v>
      </c>
      <c r="C48" s="210"/>
      <c r="D48" s="10"/>
      <c r="E48" s="136"/>
    </row>
    <row r="49" spans="1:5" ht="16.5" thickBot="1" x14ac:dyDescent="0.3">
      <c r="A49" s="105">
        <v>27</v>
      </c>
      <c r="B49" s="113" t="s">
        <v>213</v>
      </c>
      <c r="C49" s="210"/>
      <c r="D49" s="12"/>
      <c r="E49" s="136"/>
    </row>
    <row r="50" spans="1:5" ht="16.5" thickBot="1" x14ac:dyDescent="0.3">
      <c r="A50" s="106">
        <v>28</v>
      </c>
      <c r="B50" s="114" t="s">
        <v>214</v>
      </c>
      <c r="C50" s="211"/>
      <c r="D50" s="13" t="s">
        <v>211</v>
      </c>
      <c r="E50" s="91">
        <f>SUBTOTAL(9,E42:E49)</f>
        <v>0</v>
      </c>
    </row>
    <row r="51" spans="1:5" x14ac:dyDescent="0.25">
      <c r="A51" s="104"/>
      <c r="B51" s="17"/>
      <c r="C51" s="212"/>
      <c r="D51" s="14"/>
      <c r="E51" s="2"/>
    </row>
    <row r="52" spans="1:5" ht="16.5" thickBot="1" x14ac:dyDescent="0.3">
      <c r="A52" s="104" t="s">
        <v>12</v>
      </c>
      <c r="B52" s="18" t="s">
        <v>7</v>
      </c>
      <c r="C52" s="170"/>
      <c r="D52" s="14"/>
      <c r="E52" s="15"/>
    </row>
    <row r="53" spans="1:5" ht="16.5" thickBot="1" x14ac:dyDescent="0.3">
      <c r="A53" s="107">
        <v>29</v>
      </c>
      <c r="B53" s="11" t="s">
        <v>22</v>
      </c>
      <c r="C53" s="210"/>
      <c r="D53" s="12"/>
      <c r="E53" s="136"/>
    </row>
    <row r="54" spans="1:5" ht="30.75" thickBot="1" x14ac:dyDescent="0.3">
      <c r="A54" s="107">
        <v>30</v>
      </c>
      <c r="B54" s="11" t="s">
        <v>239</v>
      </c>
      <c r="C54" s="210"/>
      <c r="D54" s="12"/>
      <c r="E54" s="136"/>
    </row>
    <row r="55" spans="1:5" ht="16.5" thickBot="1" x14ac:dyDescent="0.3">
      <c r="A55" s="107">
        <v>31</v>
      </c>
      <c r="B55" s="11" t="s">
        <v>8</v>
      </c>
      <c r="C55" s="210"/>
      <c r="D55" s="12"/>
      <c r="E55" s="136"/>
    </row>
    <row r="56" spans="1:5" ht="16.5" thickBot="1" x14ac:dyDescent="0.3">
      <c r="A56" s="107">
        <v>32</v>
      </c>
      <c r="B56" s="11" t="s">
        <v>23</v>
      </c>
      <c r="C56" s="210"/>
      <c r="D56" s="12"/>
      <c r="E56" s="136"/>
    </row>
    <row r="57" spans="1:5" ht="16.5" thickBot="1" x14ac:dyDescent="0.3">
      <c r="A57" s="107">
        <v>33</v>
      </c>
      <c r="B57" s="11" t="s">
        <v>18</v>
      </c>
      <c r="C57" s="210"/>
      <c r="D57" s="12"/>
      <c r="E57" s="136"/>
    </row>
    <row r="58" spans="1:5" ht="16.5" thickBot="1" x14ac:dyDescent="0.3">
      <c r="A58" s="107">
        <v>34</v>
      </c>
      <c r="B58" s="11" t="s">
        <v>260</v>
      </c>
      <c r="C58" s="210"/>
      <c r="D58" s="12"/>
      <c r="E58" s="136"/>
    </row>
    <row r="59" spans="1:5" ht="16.5" thickBot="1" x14ac:dyDescent="0.3">
      <c r="A59" s="107">
        <v>35</v>
      </c>
      <c r="B59" s="11" t="s">
        <v>264</v>
      </c>
      <c r="C59" s="213">
        <v>600000</v>
      </c>
      <c r="D59" s="12"/>
      <c r="E59" s="224">
        <v>600000</v>
      </c>
    </row>
    <row r="60" spans="1:5" ht="16.5" thickBot="1" x14ac:dyDescent="0.3">
      <c r="A60" s="107">
        <v>36</v>
      </c>
      <c r="B60" s="11" t="s">
        <v>254</v>
      </c>
      <c r="C60" s="210"/>
      <c r="D60" s="12"/>
      <c r="E60" s="136"/>
    </row>
    <row r="61" spans="1:5" ht="16.5" thickBot="1" x14ac:dyDescent="0.3">
      <c r="A61" s="107">
        <v>37</v>
      </c>
      <c r="B61" s="11" t="s">
        <v>20</v>
      </c>
      <c r="C61" s="210"/>
      <c r="D61" s="12"/>
      <c r="E61" s="136"/>
    </row>
    <row r="62" spans="1:5" ht="16.5" thickBot="1" x14ac:dyDescent="0.3">
      <c r="A62" s="107">
        <v>38</v>
      </c>
      <c r="B62" s="11" t="s">
        <v>25</v>
      </c>
      <c r="C62" s="210"/>
      <c r="D62" s="12"/>
      <c r="E62" s="136"/>
    </row>
    <row r="63" spans="1:5" ht="16.5" thickBot="1" x14ac:dyDescent="0.3">
      <c r="A63" s="107">
        <v>39</v>
      </c>
      <c r="B63" s="11" t="s">
        <v>24</v>
      </c>
      <c r="C63" s="210"/>
      <c r="D63" s="12"/>
      <c r="E63" s="136"/>
    </row>
    <row r="64" spans="1:5" ht="16.5" thickBot="1" x14ac:dyDescent="0.3">
      <c r="A64" s="107">
        <v>40</v>
      </c>
      <c r="B64" s="11" t="s">
        <v>19</v>
      </c>
      <c r="C64" s="210"/>
      <c r="D64" s="12"/>
      <c r="E64" s="136"/>
    </row>
    <row r="65" spans="1:7" ht="16.5" thickBot="1" x14ac:dyDescent="0.3">
      <c r="A65" s="107">
        <v>41</v>
      </c>
      <c r="B65" s="11" t="s">
        <v>17</v>
      </c>
      <c r="C65" s="210"/>
      <c r="D65" s="12"/>
      <c r="E65" s="136"/>
    </row>
    <row r="66" spans="1:7" ht="16.5" thickBot="1" x14ac:dyDescent="0.3">
      <c r="A66" s="107">
        <v>42</v>
      </c>
      <c r="B66" s="11" t="s">
        <v>26</v>
      </c>
      <c r="C66" s="210"/>
      <c r="D66" s="12"/>
      <c r="E66" s="136"/>
    </row>
    <row r="67" spans="1:7" ht="16.5" thickBot="1" x14ac:dyDescent="0.3">
      <c r="A67" s="107">
        <v>43</v>
      </c>
      <c r="B67" s="11" t="s">
        <v>164</v>
      </c>
      <c r="C67" s="210"/>
      <c r="D67" s="12"/>
      <c r="E67" s="136"/>
    </row>
    <row r="68" spans="1:7" ht="16.5" thickBot="1" x14ac:dyDescent="0.3">
      <c r="A68" s="107">
        <v>44</v>
      </c>
      <c r="B68" s="11" t="s">
        <v>9</v>
      </c>
      <c r="C68" s="210"/>
      <c r="D68" s="12"/>
      <c r="E68" s="136"/>
    </row>
    <row r="69" spans="1:7" ht="16.5" thickBot="1" x14ac:dyDescent="0.3">
      <c r="A69" s="107">
        <v>45</v>
      </c>
      <c r="B69" s="11" t="s">
        <v>10</v>
      </c>
      <c r="C69" s="210"/>
      <c r="D69" s="12"/>
      <c r="E69" s="136"/>
    </row>
    <row r="70" spans="1:7" ht="16.5" thickBot="1" x14ac:dyDescent="0.3">
      <c r="A70" s="107">
        <v>46</v>
      </c>
      <c r="B70" s="11" t="s">
        <v>21</v>
      </c>
      <c r="C70" s="210"/>
      <c r="D70" s="12"/>
      <c r="E70" s="136"/>
    </row>
    <row r="71" spans="1:7" ht="16.5" thickBot="1" x14ac:dyDescent="0.3">
      <c r="A71" s="107">
        <v>47</v>
      </c>
      <c r="B71" s="11" t="s">
        <v>203</v>
      </c>
      <c r="C71" s="210"/>
      <c r="D71" s="12"/>
      <c r="E71" s="136"/>
    </row>
    <row r="72" spans="1:7" ht="16.5" thickBot="1" x14ac:dyDescent="0.3">
      <c r="A72" s="107">
        <v>48</v>
      </c>
      <c r="B72" s="11" t="s">
        <v>246</v>
      </c>
      <c r="C72" s="210"/>
      <c r="D72" s="12"/>
      <c r="E72" s="136"/>
    </row>
    <row r="73" spans="1:7" ht="16.5" thickBot="1" x14ac:dyDescent="0.3">
      <c r="A73" s="107">
        <v>49</v>
      </c>
      <c r="B73" s="113" t="s">
        <v>265</v>
      </c>
      <c r="C73" s="210"/>
      <c r="D73" s="12"/>
      <c r="E73" s="136"/>
    </row>
    <row r="74" spans="1:7" ht="16.5" thickBot="1" x14ac:dyDescent="0.3">
      <c r="A74" s="108">
        <v>50</v>
      </c>
      <c r="B74" s="114" t="s">
        <v>266</v>
      </c>
      <c r="C74" s="211"/>
      <c r="D74" s="13" t="s">
        <v>212</v>
      </c>
      <c r="E74" s="91">
        <f>IF(SUBTOTAL(9,E53:E73)=600000,0,SUBTOTAL(9,E53:E73))</f>
        <v>0</v>
      </c>
    </row>
    <row r="75" spans="1:7" x14ac:dyDescent="0.25">
      <c r="A75" s="104"/>
      <c r="B75" s="65"/>
      <c r="C75" s="214"/>
      <c r="D75" s="6"/>
      <c r="E75" s="36"/>
    </row>
    <row r="76" spans="1:7" x14ac:dyDescent="0.25">
      <c r="A76" s="104"/>
      <c r="B76" s="66" t="s">
        <v>267</v>
      </c>
      <c r="C76" s="215"/>
      <c r="D76" s="6" t="s">
        <v>11</v>
      </c>
      <c r="E76" s="92">
        <f>IF(SUBTOTAL(9,E7:E74)=600000,0,SUBTOTAL(9,E7:E74))</f>
        <v>0</v>
      </c>
      <c r="F76" s="179"/>
    </row>
    <row r="77" spans="1:7" x14ac:dyDescent="0.25">
      <c r="F77" s="179"/>
      <c r="G77"/>
    </row>
    <row r="78" spans="1:7" ht="29.25" customHeight="1" x14ac:dyDescent="0.25">
      <c r="A78" s="109" t="s">
        <v>270</v>
      </c>
      <c r="D78" s="135" t="s">
        <v>229</v>
      </c>
      <c r="E78" s="176" t="str">
        <f>IF(E76='M-2'!B59,"OK", "NOT EQUAL")</f>
        <v>OK</v>
      </c>
      <c r="F78"/>
      <c r="G78"/>
    </row>
    <row r="79" spans="1:7" ht="29.25" customHeight="1" x14ac:dyDescent="0.25">
      <c r="A79" s="109"/>
      <c r="F79" s="94"/>
      <c r="G79" s="95"/>
    </row>
    <row r="80" spans="1:7" ht="18" x14ac:dyDescent="0.25">
      <c r="A80" s="274" t="s">
        <v>60</v>
      </c>
      <c r="B80" s="274"/>
      <c r="C80" s="274"/>
      <c r="D80" s="274"/>
      <c r="E80" s="274"/>
      <c r="F80" s="93"/>
    </row>
    <row r="81" spans="1:6" ht="18" x14ac:dyDescent="0.25">
      <c r="A81" s="110"/>
      <c r="B81" s="79"/>
      <c r="C81" s="216"/>
      <c r="D81" s="79"/>
      <c r="E81" s="79"/>
      <c r="F81" s="79"/>
    </row>
    <row r="82" spans="1:6" x14ac:dyDescent="0.25">
      <c r="A82" s="111" t="s">
        <v>130</v>
      </c>
      <c r="B82" s="119" t="s">
        <v>99</v>
      </c>
      <c r="C82" s="217"/>
      <c r="D82" s="22"/>
      <c r="E82" s="22"/>
      <c r="F82" s="22"/>
    </row>
    <row r="83" spans="1:6" ht="43.5" customHeight="1" x14ac:dyDescent="0.25">
      <c r="A83" s="111"/>
      <c r="B83" s="272" t="s">
        <v>138</v>
      </c>
      <c r="C83" s="272"/>
      <c r="D83" s="272"/>
      <c r="E83" s="272"/>
      <c r="F83" s="22"/>
    </row>
    <row r="84" spans="1:6" x14ac:dyDescent="0.25">
      <c r="A84" s="111"/>
      <c r="B84" s="119"/>
      <c r="C84" s="217"/>
      <c r="D84" s="22"/>
      <c r="E84" s="22"/>
      <c r="F84" s="22"/>
    </row>
    <row r="85" spans="1:6" x14ac:dyDescent="0.25">
      <c r="A85" s="111" t="s">
        <v>131</v>
      </c>
      <c r="B85" s="119" t="s">
        <v>101</v>
      </c>
      <c r="C85" s="218"/>
      <c r="D85" s="120"/>
      <c r="E85" s="120"/>
      <c r="F85" s="74"/>
    </row>
    <row r="86" spans="1:6" ht="44.25" customHeight="1" x14ac:dyDescent="0.25">
      <c r="A86" s="111"/>
      <c r="B86" s="272" t="s">
        <v>139</v>
      </c>
      <c r="C86" s="272"/>
      <c r="D86" s="272"/>
      <c r="E86" s="272"/>
      <c r="F86" s="74"/>
    </row>
    <row r="87" spans="1:6" x14ac:dyDescent="0.25">
      <c r="A87" s="111"/>
      <c r="B87" s="119"/>
      <c r="C87" s="218"/>
      <c r="D87" s="120"/>
      <c r="E87" s="120"/>
      <c r="F87" s="74"/>
    </row>
    <row r="88" spans="1:6" x14ac:dyDescent="0.25">
      <c r="A88" s="111" t="s">
        <v>132</v>
      </c>
      <c r="B88" s="119" t="s">
        <v>103</v>
      </c>
      <c r="C88" s="218"/>
      <c r="D88" s="120"/>
      <c r="E88" s="120"/>
      <c r="F88" s="74"/>
    </row>
    <row r="89" spans="1:6" ht="47.25" customHeight="1" x14ac:dyDescent="0.25">
      <c r="A89" s="111"/>
      <c r="B89" s="272" t="s">
        <v>140</v>
      </c>
      <c r="C89" s="272"/>
      <c r="D89" s="272"/>
      <c r="E89" s="272"/>
      <c r="F89" s="74"/>
    </row>
    <row r="90" spans="1:6" x14ac:dyDescent="0.25">
      <c r="A90" s="111"/>
      <c r="B90" s="119"/>
      <c r="C90" s="218"/>
      <c r="D90" s="120"/>
      <c r="E90" s="120"/>
      <c r="F90" s="74"/>
    </row>
    <row r="91" spans="1:6" x14ac:dyDescent="0.25">
      <c r="A91" s="111" t="s">
        <v>133</v>
      </c>
      <c r="B91" s="119" t="s">
        <v>105</v>
      </c>
      <c r="C91" s="218"/>
      <c r="D91" s="120"/>
      <c r="E91" s="120"/>
      <c r="F91" s="74"/>
    </row>
    <row r="92" spans="1:6" ht="40.5" customHeight="1" x14ac:dyDescent="0.25">
      <c r="A92" s="111"/>
      <c r="B92" s="272" t="s">
        <v>141</v>
      </c>
      <c r="C92" s="272"/>
      <c r="D92" s="272"/>
      <c r="E92" s="272"/>
      <c r="F92" s="74"/>
    </row>
    <row r="93" spans="1:6" x14ac:dyDescent="0.25">
      <c r="A93" s="111"/>
      <c r="B93" s="119"/>
      <c r="C93" s="218"/>
      <c r="D93" s="120"/>
      <c r="E93" s="120"/>
      <c r="F93" s="74"/>
    </row>
    <row r="94" spans="1:6" x14ac:dyDescent="0.25">
      <c r="A94" s="111" t="s">
        <v>134</v>
      </c>
      <c r="B94" s="119" t="s">
        <v>107</v>
      </c>
      <c r="C94" s="218"/>
      <c r="D94" s="120"/>
      <c r="E94" s="120"/>
      <c r="F94" s="74"/>
    </row>
    <row r="95" spans="1:6" ht="45.75" customHeight="1" x14ac:dyDescent="0.25">
      <c r="A95" s="111"/>
      <c r="B95" s="272" t="s">
        <v>142</v>
      </c>
      <c r="C95" s="272"/>
      <c r="D95" s="272"/>
      <c r="E95" s="272"/>
      <c r="F95" s="74"/>
    </row>
    <row r="96" spans="1:6" x14ac:dyDescent="0.25">
      <c r="A96" s="111"/>
      <c r="B96" s="119"/>
      <c r="C96" s="218"/>
      <c r="D96" s="120"/>
      <c r="E96" s="120"/>
      <c r="F96" s="74"/>
    </row>
    <row r="97" spans="1:6" x14ac:dyDescent="0.25">
      <c r="A97" s="111" t="s">
        <v>135</v>
      </c>
      <c r="B97" s="119" t="s">
        <v>109</v>
      </c>
      <c r="C97" s="218"/>
      <c r="D97" s="120"/>
      <c r="E97" s="120"/>
      <c r="F97" s="74"/>
    </row>
    <row r="98" spans="1:6" ht="38.25" customHeight="1" x14ac:dyDescent="0.25">
      <c r="A98" s="111"/>
      <c r="B98" s="272" t="s">
        <v>143</v>
      </c>
      <c r="C98" s="272"/>
      <c r="D98" s="272"/>
      <c r="E98" s="272"/>
      <c r="F98" s="74"/>
    </row>
    <row r="99" spans="1:6" x14ac:dyDescent="0.25">
      <c r="A99" s="111"/>
      <c r="B99" s="119"/>
      <c r="C99" s="218"/>
      <c r="D99" s="120"/>
      <c r="E99" s="120"/>
      <c r="F99" s="74"/>
    </row>
    <row r="100" spans="1:6" x14ac:dyDescent="0.25">
      <c r="A100" s="111" t="s">
        <v>136</v>
      </c>
      <c r="B100" s="119" t="s">
        <v>118</v>
      </c>
      <c r="C100" s="218"/>
      <c r="D100" s="120"/>
      <c r="E100" s="120"/>
      <c r="F100" s="74"/>
    </row>
    <row r="101" spans="1:6" ht="42.75" customHeight="1" x14ac:dyDescent="0.25">
      <c r="A101" s="111"/>
      <c r="B101" s="272" t="s">
        <v>144</v>
      </c>
      <c r="C101" s="272"/>
      <c r="D101" s="272"/>
      <c r="E101" s="272"/>
      <c r="F101" s="74"/>
    </row>
    <row r="102" spans="1:6" x14ac:dyDescent="0.25">
      <c r="A102" s="111"/>
      <c r="B102" s="119"/>
      <c r="C102" s="218"/>
      <c r="D102" s="120"/>
      <c r="E102" s="120"/>
      <c r="F102" s="74"/>
    </row>
    <row r="103" spans="1:6" x14ac:dyDescent="0.25">
      <c r="A103" s="111" t="s">
        <v>179</v>
      </c>
      <c r="B103" s="119" t="s">
        <v>111</v>
      </c>
      <c r="C103" s="218"/>
      <c r="D103" s="120"/>
      <c r="E103" s="120"/>
      <c r="F103" s="74"/>
    </row>
    <row r="104" spans="1:6" ht="40.5" customHeight="1" x14ac:dyDescent="0.25">
      <c r="A104" s="111"/>
      <c r="B104" s="272" t="s">
        <v>145</v>
      </c>
      <c r="C104" s="272"/>
      <c r="D104" s="272"/>
      <c r="E104" s="272"/>
      <c r="F104" s="74"/>
    </row>
    <row r="105" spans="1:6" x14ac:dyDescent="0.25">
      <c r="A105" s="111"/>
      <c r="B105" s="119"/>
      <c r="C105" s="218"/>
      <c r="D105" s="120"/>
      <c r="E105" s="120"/>
      <c r="F105" s="74"/>
    </row>
    <row r="106" spans="1:6" x14ac:dyDescent="0.25">
      <c r="A106" s="111" t="s">
        <v>180</v>
      </c>
      <c r="B106" s="119" t="s">
        <v>112</v>
      </c>
      <c r="C106" s="218"/>
      <c r="D106" s="120"/>
      <c r="E106" s="120"/>
      <c r="F106" s="74"/>
    </row>
    <row r="107" spans="1:6" ht="45.75" customHeight="1" x14ac:dyDescent="0.25">
      <c r="A107" s="111"/>
      <c r="B107" s="272" t="s">
        <v>146</v>
      </c>
      <c r="C107" s="272"/>
      <c r="D107" s="272"/>
      <c r="E107" s="272"/>
      <c r="F107" s="74"/>
    </row>
    <row r="108" spans="1:6" x14ac:dyDescent="0.25">
      <c r="A108" s="111"/>
      <c r="B108" s="119"/>
      <c r="C108" s="218"/>
      <c r="D108" s="120"/>
      <c r="E108" s="120"/>
      <c r="F108" s="74"/>
    </row>
    <row r="109" spans="1:6" x14ac:dyDescent="0.25">
      <c r="A109" s="111" t="s">
        <v>181</v>
      </c>
      <c r="B109" s="119" t="s">
        <v>113</v>
      </c>
      <c r="C109" s="218"/>
      <c r="D109" s="120"/>
      <c r="E109" s="120"/>
      <c r="F109" s="74"/>
    </row>
    <row r="110" spans="1:6" ht="41.25" customHeight="1" x14ac:dyDescent="0.25">
      <c r="A110" s="111"/>
      <c r="B110" s="272" t="s">
        <v>147</v>
      </c>
      <c r="C110" s="272"/>
      <c r="D110" s="272"/>
      <c r="E110" s="272"/>
      <c r="F110" s="74"/>
    </row>
    <row r="111" spans="1:6" x14ac:dyDescent="0.25">
      <c r="A111" s="111"/>
      <c r="B111" s="119"/>
      <c r="C111" s="218"/>
      <c r="D111" s="120"/>
      <c r="E111" s="120"/>
      <c r="F111" s="74"/>
    </row>
    <row r="112" spans="1:6" x14ac:dyDescent="0.25">
      <c r="A112" s="111" t="s">
        <v>182</v>
      </c>
      <c r="B112" s="119" t="s">
        <v>114</v>
      </c>
      <c r="C112" s="218"/>
      <c r="D112" s="120"/>
      <c r="E112" s="120"/>
      <c r="F112" s="74"/>
    </row>
    <row r="113" spans="1:6" ht="40.5" customHeight="1" x14ac:dyDescent="0.25">
      <c r="A113" s="111"/>
      <c r="B113" s="272" t="s">
        <v>148</v>
      </c>
      <c r="C113" s="272"/>
      <c r="D113" s="272"/>
      <c r="E113" s="272"/>
      <c r="F113" s="74"/>
    </row>
    <row r="114" spans="1:6" x14ac:dyDescent="0.25">
      <c r="A114" s="111"/>
      <c r="B114" s="119"/>
      <c r="C114" s="218"/>
      <c r="D114" s="120"/>
      <c r="E114" s="120"/>
      <c r="F114" s="74"/>
    </row>
    <row r="115" spans="1:6" x14ac:dyDescent="0.25">
      <c r="A115" s="111" t="s">
        <v>38</v>
      </c>
      <c r="B115" s="119" t="s">
        <v>208</v>
      </c>
      <c r="C115" s="218"/>
      <c r="D115" s="120"/>
      <c r="E115" s="120"/>
      <c r="F115" s="74"/>
    </row>
    <row r="116" spans="1:6" ht="45" customHeight="1" x14ac:dyDescent="0.25">
      <c r="A116" s="111"/>
      <c r="B116" s="272" t="s">
        <v>209</v>
      </c>
      <c r="C116" s="272"/>
      <c r="D116" s="272"/>
      <c r="E116" s="272"/>
      <c r="F116" s="74"/>
    </row>
    <row r="117" spans="1:6" x14ac:dyDescent="0.25">
      <c r="A117" s="111"/>
      <c r="B117" s="119"/>
      <c r="C117" s="218"/>
      <c r="D117" s="120"/>
      <c r="E117" s="120"/>
      <c r="F117" s="74"/>
    </row>
    <row r="118" spans="1:6" x14ac:dyDescent="0.25">
      <c r="A118" s="111" t="s">
        <v>39</v>
      </c>
      <c r="B118" s="119" t="s">
        <v>115</v>
      </c>
      <c r="C118" s="218"/>
      <c r="D118" s="120"/>
      <c r="E118" s="120"/>
      <c r="F118" s="74"/>
    </row>
    <row r="119" spans="1:6" ht="50.25" customHeight="1" x14ac:dyDescent="0.25">
      <c r="A119" s="111"/>
      <c r="B119" s="272" t="s">
        <v>149</v>
      </c>
      <c r="C119" s="272"/>
      <c r="D119" s="272"/>
      <c r="E119" s="272"/>
      <c r="F119" s="74"/>
    </row>
    <row r="120" spans="1:6" x14ac:dyDescent="0.25">
      <c r="A120" s="111"/>
      <c r="B120" s="119"/>
      <c r="C120" s="218"/>
      <c r="D120" s="120"/>
      <c r="E120" s="120"/>
      <c r="F120" s="74"/>
    </row>
    <row r="121" spans="1:6" x14ac:dyDescent="0.25">
      <c r="A121" s="111" t="s">
        <v>40</v>
      </c>
      <c r="B121" s="119" t="s">
        <v>116</v>
      </c>
      <c r="C121" s="218"/>
      <c r="D121" s="120"/>
      <c r="E121" s="120"/>
      <c r="F121" s="74"/>
    </row>
    <row r="122" spans="1:6" ht="40.5" customHeight="1" x14ac:dyDescent="0.25">
      <c r="A122" s="111"/>
      <c r="B122" s="272" t="s">
        <v>150</v>
      </c>
      <c r="C122" s="272"/>
      <c r="D122" s="272"/>
      <c r="E122" s="272"/>
      <c r="F122" s="74"/>
    </row>
    <row r="123" spans="1:6" x14ac:dyDescent="0.25">
      <c r="A123" s="111"/>
      <c r="B123" s="119"/>
      <c r="C123" s="218"/>
      <c r="D123" s="120"/>
      <c r="E123" s="120"/>
      <c r="F123" s="74"/>
    </row>
    <row r="124" spans="1:6" x14ac:dyDescent="0.25">
      <c r="A124" s="111" t="s">
        <v>41</v>
      </c>
      <c r="B124" s="119" t="s">
        <v>117</v>
      </c>
      <c r="C124" s="218"/>
      <c r="D124" s="120"/>
      <c r="E124" s="120"/>
      <c r="F124" s="74"/>
    </row>
    <row r="125" spans="1:6" ht="41.25" customHeight="1" x14ac:dyDescent="0.25">
      <c r="A125" s="111"/>
      <c r="B125" s="272" t="s">
        <v>151</v>
      </c>
      <c r="C125" s="272"/>
      <c r="D125" s="272"/>
      <c r="E125" s="272"/>
      <c r="F125" s="74"/>
    </row>
    <row r="126" spans="1:6" x14ac:dyDescent="0.25">
      <c r="A126" s="111"/>
      <c r="B126" s="119"/>
      <c r="C126" s="218"/>
      <c r="D126" s="120"/>
      <c r="E126" s="120"/>
      <c r="F126" s="74"/>
    </row>
    <row r="127" spans="1:6" x14ac:dyDescent="0.25">
      <c r="A127" s="111" t="s">
        <v>42</v>
      </c>
      <c r="B127" s="119" t="s">
        <v>120</v>
      </c>
      <c r="C127" s="218"/>
      <c r="D127" s="120"/>
      <c r="E127" s="120"/>
      <c r="F127" s="74"/>
    </row>
    <row r="128" spans="1:6" ht="42.75" customHeight="1" x14ac:dyDescent="0.25">
      <c r="A128" s="111"/>
      <c r="B128" s="272" t="s">
        <v>152</v>
      </c>
      <c r="C128" s="272"/>
      <c r="D128" s="272"/>
      <c r="E128" s="272"/>
      <c r="F128" s="74"/>
    </row>
    <row r="129" spans="1:6" x14ac:dyDescent="0.25">
      <c r="A129" s="111"/>
      <c r="B129" s="119"/>
      <c r="C129" s="218"/>
      <c r="D129" s="120"/>
      <c r="E129" s="120"/>
      <c r="F129" s="74"/>
    </row>
    <row r="130" spans="1:6" x14ac:dyDescent="0.25">
      <c r="A130" s="111" t="s">
        <v>86</v>
      </c>
      <c r="B130" s="119" t="s">
        <v>177</v>
      </c>
      <c r="C130" s="218"/>
      <c r="D130" s="120"/>
      <c r="E130" s="120"/>
      <c r="F130" s="74"/>
    </row>
    <row r="131" spans="1:6" ht="42.75" customHeight="1" x14ac:dyDescent="0.25">
      <c r="A131" s="111"/>
      <c r="B131" s="272" t="s">
        <v>183</v>
      </c>
      <c r="C131" s="272"/>
      <c r="D131" s="272"/>
      <c r="E131" s="272"/>
      <c r="F131" s="74"/>
    </row>
    <row r="132" spans="1:6" x14ac:dyDescent="0.25">
      <c r="A132" s="111"/>
      <c r="B132" s="119"/>
      <c r="C132" s="218"/>
      <c r="D132" s="120"/>
      <c r="E132" s="120"/>
      <c r="F132" s="84"/>
    </row>
    <row r="133" spans="1:6" x14ac:dyDescent="0.25">
      <c r="A133" s="111" t="s">
        <v>137</v>
      </c>
      <c r="B133" s="119" t="s">
        <v>178</v>
      </c>
      <c r="C133" s="218"/>
      <c r="D133" s="120"/>
      <c r="E133" s="120"/>
      <c r="F133" s="84"/>
    </row>
    <row r="134" spans="1:6" ht="42.75" customHeight="1" x14ac:dyDescent="0.25">
      <c r="A134" s="111"/>
      <c r="B134" s="272" t="s">
        <v>184</v>
      </c>
      <c r="C134" s="272"/>
      <c r="D134" s="272"/>
      <c r="E134" s="272"/>
      <c r="F134" s="84"/>
    </row>
    <row r="135" spans="1:6" x14ac:dyDescent="0.25">
      <c r="A135" s="111"/>
      <c r="B135" s="119"/>
      <c r="C135" s="218"/>
      <c r="D135" s="120"/>
      <c r="E135" s="120"/>
      <c r="F135" s="74"/>
    </row>
    <row r="136" spans="1:6" ht="47.25" customHeight="1" x14ac:dyDescent="0.25">
      <c r="A136" s="111" t="s">
        <v>157</v>
      </c>
      <c r="B136" s="280" t="s">
        <v>153</v>
      </c>
      <c r="C136" s="280"/>
      <c r="D136" s="280"/>
      <c r="E136" s="280"/>
      <c r="F136" s="74"/>
    </row>
    <row r="137" spans="1:6" ht="54" customHeight="1" x14ac:dyDescent="0.25">
      <c r="A137" s="111"/>
      <c r="B137" s="272" t="s">
        <v>160</v>
      </c>
      <c r="C137" s="272"/>
      <c r="D137" s="272"/>
      <c r="E137" s="272"/>
      <c r="F137" s="74"/>
    </row>
    <row r="138" spans="1:6" x14ac:dyDescent="0.25">
      <c r="A138" s="111"/>
      <c r="B138" s="119"/>
      <c r="C138" s="218"/>
      <c r="D138" s="120"/>
      <c r="E138" s="120"/>
      <c r="F138" s="74"/>
    </row>
    <row r="139" spans="1:6" ht="31.5" customHeight="1" x14ac:dyDescent="0.25">
      <c r="A139" s="111" t="s">
        <v>158</v>
      </c>
      <c r="B139" s="280" t="s">
        <v>159</v>
      </c>
      <c r="C139" s="280"/>
      <c r="D139" s="280"/>
      <c r="E139" s="280"/>
      <c r="F139" s="74"/>
    </row>
    <row r="140" spans="1:6" ht="51" customHeight="1" x14ac:dyDescent="0.25">
      <c r="B140" s="272" t="s">
        <v>161</v>
      </c>
      <c r="C140" s="272"/>
      <c r="D140" s="272"/>
      <c r="E140" s="272"/>
      <c r="F140" s="74"/>
    </row>
    <row r="141" spans="1:6" x14ac:dyDescent="0.25">
      <c r="B141" s="119"/>
      <c r="C141" s="218"/>
      <c r="D141" s="120"/>
      <c r="E141" s="120"/>
      <c r="F141" s="74"/>
    </row>
    <row r="142" spans="1:6" x14ac:dyDescent="0.25">
      <c r="A142" s="111" t="s">
        <v>185</v>
      </c>
      <c r="B142" s="119" t="s">
        <v>155</v>
      </c>
      <c r="C142" s="218"/>
      <c r="D142" s="120"/>
      <c r="E142" s="120"/>
      <c r="F142" s="74"/>
    </row>
    <row r="143" spans="1:6" ht="51" customHeight="1" x14ac:dyDescent="0.25">
      <c r="B143" s="272" t="s">
        <v>162</v>
      </c>
      <c r="C143" s="272"/>
      <c r="D143" s="272"/>
      <c r="E143" s="272"/>
      <c r="F143" s="74"/>
    </row>
    <row r="144" spans="1:6" x14ac:dyDescent="0.25">
      <c r="B144" s="119"/>
      <c r="C144" s="218"/>
      <c r="D144" s="120"/>
      <c r="E144" s="120"/>
      <c r="F144" s="74"/>
    </row>
    <row r="145" spans="1:6" x14ac:dyDescent="0.25">
      <c r="A145" s="111" t="s">
        <v>186</v>
      </c>
      <c r="B145" s="119" t="s">
        <v>156</v>
      </c>
      <c r="C145" s="218"/>
      <c r="D145" s="120"/>
      <c r="E145" s="120"/>
      <c r="F145" s="74"/>
    </row>
    <row r="146" spans="1:6" ht="51" customHeight="1" x14ac:dyDescent="0.25">
      <c r="A146" s="111"/>
      <c r="B146" s="272" t="s">
        <v>163</v>
      </c>
      <c r="C146" s="272"/>
      <c r="D146" s="272"/>
      <c r="E146" s="272"/>
      <c r="F146" s="74"/>
    </row>
    <row r="147" spans="1:6" x14ac:dyDescent="0.25">
      <c r="A147" s="111"/>
      <c r="B147" s="119"/>
      <c r="C147" s="218"/>
      <c r="D147" s="120"/>
      <c r="E147" s="120"/>
      <c r="F147" s="74"/>
    </row>
    <row r="148" spans="1:6" x14ac:dyDescent="0.25">
      <c r="A148" s="111" t="s">
        <v>193</v>
      </c>
      <c r="B148" s="119" t="s">
        <v>244</v>
      </c>
      <c r="C148" s="218"/>
      <c r="D148" s="120"/>
      <c r="E148" s="120"/>
      <c r="F148" s="117"/>
    </row>
    <row r="149" spans="1:6" ht="47.25" customHeight="1" x14ac:dyDescent="0.25">
      <c r="A149" s="26"/>
      <c r="B149" s="272" t="s">
        <v>249</v>
      </c>
      <c r="C149" s="272"/>
      <c r="D149" s="272"/>
      <c r="E149" s="272"/>
      <c r="F149" s="117"/>
    </row>
    <row r="150" spans="1:6" x14ac:dyDescent="0.25">
      <c r="A150" s="26"/>
      <c r="B150" s="119"/>
      <c r="C150" s="218"/>
      <c r="D150" s="120"/>
      <c r="E150" s="120"/>
      <c r="F150" s="117"/>
    </row>
    <row r="151" spans="1:6" ht="55.5" customHeight="1" x14ac:dyDescent="0.25">
      <c r="A151" s="111" t="s">
        <v>241</v>
      </c>
      <c r="B151" s="281" t="s">
        <v>273</v>
      </c>
      <c r="C151" s="281"/>
      <c r="D151" s="281"/>
      <c r="E151" s="281"/>
      <c r="F151" s="74"/>
    </row>
    <row r="152" spans="1:6" ht="60.75" customHeight="1" x14ac:dyDescent="0.25">
      <c r="A152" s="26"/>
      <c r="B152" s="272" t="s">
        <v>275</v>
      </c>
      <c r="C152" s="272"/>
      <c r="D152" s="272"/>
      <c r="E152" s="272"/>
      <c r="F152" s="74"/>
    </row>
    <row r="153" spans="1:6" x14ac:dyDescent="0.25">
      <c r="A153" s="26"/>
      <c r="B153" s="17"/>
      <c r="C153" s="219"/>
      <c r="D153" s="17"/>
      <c r="E153" s="17"/>
      <c r="F153" s="116"/>
    </row>
    <row r="154" spans="1:6" x14ac:dyDescent="0.25">
      <c r="A154" s="111" t="s">
        <v>215</v>
      </c>
      <c r="B154" s="280" t="s">
        <v>242</v>
      </c>
      <c r="C154" s="280"/>
      <c r="D154" s="280"/>
      <c r="E154" s="280"/>
      <c r="F154" s="116"/>
    </row>
    <row r="155" spans="1:6" ht="30" customHeight="1" x14ac:dyDescent="0.25">
      <c r="A155" s="111"/>
      <c r="B155" s="272" t="s">
        <v>205</v>
      </c>
      <c r="C155" s="272"/>
      <c r="D155" s="272"/>
      <c r="E155" s="272"/>
      <c r="F155" s="116"/>
    </row>
    <row r="156" spans="1:6" x14ac:dyDescent="0.25">
      <c r="A156" s="111"/>
      <c r="B156" s="74"/>
      <c r="C156" s="218"/>
      <c r="D156" s="74"/>
      <c r="E156" s="74"/>
      <c r="F156" s="74"/>
    </row>
    <row r="157" spans="1:6" x14ac:dyDescent="0.25">
      <c r="B157" s="74"/>
      <c r="C157" s="218"/>
      <c r="D157" s="74"/>
      <c r="E157" s="74"/>
      <c r="F157" s="74"/>
    </row>
    <row r="158" spans="1:6" ht="15.75" customHeight="1" x14ac:dyDescent="0.25">
      <c r="A158" s="274" t="s">
        <v>121</v>
      </c>
      <c r="B158" s="274"/>
      <c r="C158" s="274"/>
      <c r="D158" s="274"/>
      <c r="E158" s="274"/>
    </row>
    <row r="160" spans="1:6" x14ac:dyDescent="0.25">
      <c r="A160" s="111" t="s">
        <v>27</v>
      </c>
      <c r="B160" s="119" t="s">
        <v>47</v>
      </c>
      <c r="C160" s="220"/>
      <c r="D160" s="27"/>
      <c r="E160" s="27"/>
    </row>
    <row r="161" spans="1:5" ht="48.75" customHeight="1" x14ac:dyDescent="0.25">
      <c r="B161" s="272" t="s">
        <v>200</v>
      </c>
      <c r="C161" s="272"/>
      <c r="D161" s="272"/>
      <c r="E161" s="272"/>
    </row>
    <row r="162" spans="1:5" x14ac:dyDescent="0.25">
      <c r="B162" s="75"/>
      <c r="C162" s="212"/>
      <c r="D162" s="27"/>
      <c r="E162" s="27"/>
    </row>
    <row r="163" spans="1:5" x14ac:dyDescent="0.25">
      <c r="A163" s="111" t="s">
        <v>28</v>
      </c>
      <c r="B163" s="119" t="s">
        <v>44</v>
      </c>
      <c r="C163" s="220"/>
      <c r="D163" s="27"/>
      <c r="E163" s="27"/>
    </row>
    <row r="164" spans="1:5" ht="42" customHeight="1" x14ac:dyDescent="0.25">
      <c r="B164" s="272" t="s">
        <v>49</v>
      </c>
      <c r="C164" s="272"/>
      <c r="D164" s="272"/>
      <c r="E164" s="272"/>
    </row>
    <row r="165" spans="1:5" x14ac:dyDescent="0.25">
      <c r="B165" s="75"/>
      <c r="C165" s="212"/>
      <c r="D165" s="27"/>
      <c r="E165" s="27"/>
    </row>
    <row r="166" spans="1:5" x14ac:dyDescent="0.25">
      <c r="A166" s="111" t="s">
        <v>187</v>
      </c>
      <c r="B166" s="119" t="s">
        <v>52</v>
      </c>
      <c r="C166" s="220"/>
      <c r="D166" s="27"/>
      <c r="E166" s="27"/>
    </row>
    <row r="167" spans="1:5" ht="57" customHeight="1" x14ac:dyDescent="0.25">
      <c r="B167" s="272" t="s">
        <v>45</v>
      </c>
      <c r="C167" s="272"/>
      <c r="D167" s="272"/>
      <c r="E167" s="272"/>
    </row>
    <row r="168" spans="1:5" x14ac:dyDescent="0.25">
      <c r="B168" s="75"/>
      <c r="C168" s="212"/>
      <c r="D168" s="27"/>
      <c r="E168" s="27"/>
    </row>
    <row r="169" spans="1:5" x14ac:dyDescent="0.25">
      <c r="A169" s="111" t="s">
        <v>188</v>
      </c>
      <c r="B169" s="119" t="s">
        <v>50</v>
      </c>
      <c r="C169" s="220"/>
      <c r="D169" s="27"/>
      <c r="E169" s="27"/>
    </row>
    <row r="170" spans="1:5" ht="44.25" customHeight="1" x14ac:dyDescent="0.25">
      <c r="B170" s="272" t="s">
        <v>51</v>
      </c>
      <c r="C170" s="272"/>
      <c r="D170" s="272"/>
      <c r="E170" s="272"/>
    </row>
    <row r="171" spans="1:5" x14ac:dyDescent="0.25">
      <c r="B171" s="75"/>
      <c r="C171" s="212"/>
      <c r="D171" s="27"/>
      <c r="E171" s="27"/>
    </row>
    <row r="172" spans="1:5" x14ac:dyDescent="0.25">
      <c r="A172" s="111" t="s">
        <v>194</v>
      </c>
      <c r="B172" s="119" t="s">
        <v>5</v>
      </c>
      <c r="C172" s="220"/>
      <c r="D172" s="27"/>
      <c r="E172" s="27"/>
    </row>
    <row r="173" spans="1:5" ht="48" customHeight="1" x14ac:dyDescent="0.25">
      <c r="A173" s="26"/>
      <c r="B173" s="272" t="s">
        <v>46</v>
      </c>
      <c r="C173" s="272"/>
      <c r="D173" s="272"/>
      <c r="E173" s="272"/>
    </row>
    <row r="174" spans="1:5" x14ac:dyDescent="0.25">
      <c r="A174" s="26"/>
      <c r="B174" s="75"/>
      <c r="C174" s="212"/>
      <c r="D174" s="27"/>
      <c r="E174" s="27"/>
    </row>
    <row r="175" spans="1:5" x14ac:dyDescent="0.25">
      <c r="A175" s="111" t="s">
        <v>206</v>
      </c>
      <c r="B175" s="119" t="s">
        <v>37</v>
      </c>
      <c r="C175" s="220"/>
      <c r="D175" s="27"/>
      <c r="E175" s="27"/>
    </row>
    <row r="176" spans="1:5" ht="57.75" customHeight="1" x14ac:dyDescent="0.25">
      <c r="B176" s="272" t="s">
        <v>53</v>
      </c>
      <c r="C176" s="272"/>
      <c r="D176" s="272"/>
      <c r="E176" s="272"/>
    </row>
    <row r="177" spans="1:5" x14ac:dyDescent="0.25">
      <c r="B177" s="26"/>
      <c r="C177" s="221"/>
    </row>
    <row r="178" spans="1:5" x14ac:dyDescent="0.25">
      <c r="A178" s="111" t="s">
        <v>216</v>
      </c>
      <c r="B178" s="119" t="s">
        <v>35</v>
      </c>
      <c r="C178" s="220"/>
      <c r="D178" s="27"/>
      <c r="E178" s="27"/>
    </row>
    <row r="179" spans="1:5" ht="57" customHeight="1" x14ac:dyDescent="0.25">
      <c r="B179" s="272" t="s">
        <v>48</v>
      </c>
      <c r="C179" s="272"/>
      <c r="D179" s="272"/>
      <c r="E179" s="272"/>
    </row>
    <row r="180" spans="1:5" x14ac:dyDescent="0.25">
      <c r="B180" s="75"/>
      <c r="C180" s="212"/>
      <c r="D180" s="27"/>
      <c r="E180" s="27"/>
    </row>
    <row r="181" spans="1:5" x14ac:dyDescent="0.25">
      <c r="A181" s="111" t="s">
        <v>217</v>
      </c>
      <c r="B181" s="40" t="s">
        <v>197</v>
      </c>
      <c r="C181" s="222"/>
      <c r="D181" s="27"/>
      <c r="E181" s="27"/>
    </row>
    <row r="182" spans="1:5" ht="48" customHeight="1" x14ac:dyDescent="0.25">
      <c r="B182" s="272" t="s">
        <v>198</v>
      </c>
      <c r="C182" s="272"/>
      <c r="D182" s="272"/>
      <c r="E182" s="272"/>
    </row>
    <row r="183" spans="1:5" ht="12" customHeight="1" x14ac:dyDescent="0.25">
      <c r="B183" s="38"/>
      <c r="C183" s="212"/>
      <c r="D183" s="38"/>
      <c r="E183" s="38"/>
    </row>
    <row r="184" spans="1:5" ht="15.75" customHeight="1" x14ac:dyDescent="0.25">
      <c r="A184" s="282" t="s">
        <v>129</v>
      </c>
      <c r="B184" s="282"/>
      <c r="C184" s="282"/>
      <c r="D184" s="282"/>
      <c r="E184" s="282"/>
    </row>
    <row r="185" spans="1:5" s="39" customFormat="1" x14ac:dyDescent="0.25">
      <c r="A185" s="112"/>
      <c r="B185" s="41"/>
      <c r="C185" s="223"/>
      <c r="D185" s="41"/>
      <c r="E185" s="41"/>
    </row>
    <row r="186" spans="1:5" x14ac:dyDescent="0.25">
      <c r="A186" s="111" t="s">
        <v>122</v>
      </c>
      <c r="B186" s="119" t="s">
        <v>22</v>
      </c>
      <c r="C186" s="220"/>
      <c r="D186" s="27"/>
      <c r="E186" s="27"/>
    </row>
    <row r="187" spans="1:5" ht="51.75" customHeight="1" x14ac:dyDescent="0.25">
      <c r="A187" s="111"/>
      <c r="B187" s="272" t="s">
        <v>30</v>
      </c>
      <c r="C187" s="272"/>
      <c r="D187" s="272"/>
      <c r="E187" s="272"/>
    </row>
    <row r="188" spans="1:5" x14ac:dyDescent="0.25">
      <c r="A188" s="111"/>
      <c r="B188" s="75"/>
      <c r="C188" s="212"/>
      <c r="D188" s="27"/>
      <c r="E188" s="27"/>
    </row>
    <row r="189" spans="1:5" x14ac:dyDescent="0.25">
      <c r="A189" s="111" t="s">
        <v>123</v>
      </c>
      <c r="B189" s="280" t="s">
        <v>236</v>
      </c>
      <c r="C189" s="280"/>
      <c r="D189" s="280"/>
      <c r="E189" s="27"/>
    </row>
    <row r="190" spans="1:5" ht="42.75" customHeight="1" x14ac:dyDescent="0.25">
      <c r="A190" s="111"/>
      <c r="B190" s="272" t="s">
        <v>238</v>
      </c>
      <c r="C190" s="272"/>
      <c r="D190" s="272"/>
      <c r="E190" s="272"/>
    </row>
    <row r="191" spans="1:5" x14ac:dyDescent="0.25">
      <c r="A191" s="111"/>
      <c r="B191" s="75"/>
      <c r="C191" s="212"/>
      <c r="D191" s="27"/>
      <c r="E191" s="27"/>
    </row>
    <row r="192" spans="1:5" x14ac:dyDescent="0.25">
      <c r="A192" s="111" t="s">
        <v>124</v>
      </c>
      <c r="B192" s="119" t="s">
        <v>31</v>
      </c>
      <c r="C192" s="220"/>
      <c r="D192" s="27"/>
      <c r="E192" s="27"/>
    </row>
    <row r="193" spans="1:5" ht="45" customHeight="1" x14ac:dyDescent="0.25">
      <c r="A193" s="111"/>
      <c r="B193" s="272" t="s">
        <v>32</v>
      </c>
      <c r="C193" s="272"/>
      <c r="D193" s="272"/>
      <c r="E193" s="272"/>
    </row>
    <row r="194" spans="1:5" x14ac:dyDescent="0.25">
      <c r="B194" s="75"/>
      <c r="C194" s="212"/>
      <c r="D194" s="27"/>
      <c r="E194" s="27"/>
    </row>
    <row r="195" spans="1:5" x14ac:dyDescent="0.25">
      <c r="A195" s="111" t="s">
        <v>125</v>
      </c>
      <c r="B195" s="119" t="s">
        <v>23</v>
      </c>
      <c r="C195" s="220"/>
      <c r="D195" s="27"/>
      <c r="E195" s="27"/>
    </row>
    <row r="196" spans="1:5" ht="74.25" customHeight="1" x14ac:dyDescent="0.25">
      <c r="B196" s="272" t="s">
        <v>54</v>
      </c>
      <c r="C196" s="272"/>
      <c r="D196" s="272"/>
      <c r="E196" s="272"/>
    </row>
    <row r="197" spans="1:5" x14ac:dyDescent="0.25">
      <c r="B197" s="75"/>
      <c r="C197" s="212"/>
      <c r="D197" s="27"/>
      <c r="E197" s="27"/>
    </row>
    <row r="198" spans="1:5" x14ac:dyDescent="0.25">
      <c r="A198" s="111" t="s">
        <v>252</v>
      </c>
      <c r="B198" s="175" t="s">
        <v>18</v>
      </c>
      <c r="C198" s="220"/>
      <c r="D198" s="27"/>
      <c r="E198" s="27"/>
    </row>
    <row r="199" spans="1:5" ht="56.25" customHeight="1" x14ac:dyDescent="0.25">
      <c r="B199" s="272" t="s">
        <v>261</v>
      </c>
      <c r="C199" s="272"/>
      <c r="D199" s="272"/>
      <c r="E199" s="272"/>
    </row>
    <row r="200" spans="1:5" x14ac:dyDescent="0.25">
      <c r="B200" s="75"/>
      <c r="C200" s="212"/>
      <c r="D200" s="27"/>
      <c r="E200" s="27"/>
    </row>
    <row r="201" spans="1:5" x14ac:dyDescent="0.25">
      <c r="A201" s="111" t="s">
        <v>126</v>
      </c>
      <c r="B201" s="119" t="s">
        <v>260</v>
      </c>
      <c r="C201" s="220"/>
      <c r="D201" s="27"/>
      <c r="E201" s="27"/>
    </row>
    <row r="202" spans="1:5" ht="69" customHeight="1" x14ac:dyDescent="0.25">
      <c r="B202" s="272" t="s">
        <v>309</v>
      </c>
      <c r="C202" s="272"/>
      <c r="D202" s="272"/>
      <c r="E202" s="272"/>
    </row>
    <row r="203" spans="1:5" x14ac:dyDescent="0.25">
      <c r="B203" s="174"/>
      <c r="C203" s="219"/>
      <c r="D203" s="174"/>
      <c r="E203" s="174"/>
    </row>
    <row r="204" spans="1:5" x14ac:dyDescent="0.25">
      <c r="A204" s="111" t="s">
        <v>127</v>
      </c>
      <c r="B204" s="199" t="s">
        <v>264</v>
      </c>
      <c r="C204" s="220"/>
      <c r="D204" s="27"/>
      <c r="E204" s="27"/>
    </row>
    <row r="205" spans="1:5" ht="54.75" customHeight="1" x14ac:dyDescent="0.25">
      <c r="B205" s="272" t="s">
        <v>268</v>
      </c>
      <c r="C205" s="272"/>
      <c r="D205" s="272"/>
      <c r="E205" s="272"/>
    </row>
    <row r="206" spans="1:5" x14ac:dyDescent="0.25">
      <c r="B206" s="198"/>
      <c r="C206" s="219"/>
      <c r="D206" s="198"/>
      <c r="E206" s="198"/>
    </row>
    <row r="207" spans="1:5" x14ac:dyDescent="0.25">
      <c r="A207" s="111" t="s">
        <v>128</v>
      </c>
      <c r="B207" s="197" t="s">
        <v>254</v>
      </c>
      <c r="C207" s="220"/>
      <c r="D207" s="27"/>
      <c r="E207" s="27"/>
    </row>
    <row r="208" spans="1:5" ht="54.75" customHeight="1" x14ac:dyDescent="0.25">
      <c r="B208" s="272" t="s">
        <v>255</v>
      </c>
      <c r="C208" s="272"/>
      <c r="D208" s="272"/>
      <c r="E208" s="272"/>
    </row>
    <row r="209" spans="1:5" x14ac:dyDescent="0.25">
      <c r="B209" s="196"/>
      <c r="C209" s="219"/>
      <c r="D209" s="196"/>
      <c r="E209" s="196"/>
    </row>
    <row r="210" spans="1:5" x14ac:dyDescent="0.25">
      <c r="A210" s="111" t="s">
        <v>165</v>
      </c>
      <c r="B210" s="119" t="s">
        <v>20</v>
      </c>
      <c r="C210" s="220"/>
      <c r="D210" s="27"/>
      <c r="E210" s="27"/>
    </row>
    <row r="211" spans="1:5" ht="68.25" customHeight="1" x14ac:dyDescent="0.25">
      <c r="B211" s="272" t="s">
        <v>55</v>
      </c>
      <c r="C211" s="272"/>
      <c r="D211" s="272"/>
      <c r="E211" s="272"/>
    </row>
    <row r="212" spans="1:5" x14ac:dyDescent="0.25">
      <c r="B212" s="75"/>
      <c r="C212" s="212"/>
      <c r="D212" s="27"/>
      <c r="E212" s="27"/>
    </row>
    <row r="213" spans="1:5" x14ac:dyDescent="0.25">
      <c r="A213" s="111" t="s">
        <v>166</v>
      </c>
      <c r="B213" s="119" t="s">
        <v>25</v>
      </c>
      <c r="C213" s="220"/>
      <c r="D213" s="27"/>
      <c r="E213" s="27"/>
    </row>
    <row r="214" spans="1:5" ht="53.25" customHeight="1" x14ac:dyDescent="0.25">
      <c r="B214" s="272" t="s">
        <v>58</v>
      </c>
      <c r="C214" s="272"/>
      <c r="D214" s="272"/>
      <c r="E214" s="272"/>
    </row>
    <row r="215" spans="1:5" x14ac:dyDescent="0.25">
      <c r="B215" s="75"/>
      <c r="C215" s="212"/>
      <c r="D215" s="27"/>
      <c r="E215" s="27"/>
    </row>
    <row r="216" spans="1:5" x14ac:dyDescent="0.25">
      <c r="A216" s="111" t="s">
        <v>167</v>
      </c>
      <c r="B216" s="119" t="s">
        <v>29</v>
      </c>
      <c r="C216" s="220"/>
      <c r="D216" s="27"/>
      <c r="E216" s="27"/>
    </row>
    <row r="217" spans="1:5" ht="48.75" customHeight="1" x14ac:dyDescent="0.25">
      <c r="B217" s="272" t="s">
        <v>56</v>
      </c>
      <c r="C217" s="272"/>
      <c r="D217" s="272"/>
      <c r="E217" s="272"/>
    </row>
    <row r="218" spans="1:5" x14ac:dyDescent="0.25">
      <c r="B218" s="75"/>
      <c r="C218" s="212"/>
      <c r="D218" s="27"/>
      <c r="E218" s="27"/>
    </row>
    <row r="219" spans="1:5" x14ac:dyDescent="0.25">
      <c r="A219" s="111" t="s">
        <v>169</v>
      </c>
      <c r="B219" s="119" t="s">
        <v>19</v>
      </c>
      <c r="C219" s="220"/>
      <c r="D219" s="27"/>
      <c r="E219" s="27"/>
    </row>
    <row r="220" spans="1:5" ht="49.5" customHeight="1" x14ac:dyDescent="0.25">
      <c r="B220" s="272" t="s">
        <v>33</v>
      </c>
      <c r="C220" s="272"/>
      <c r="D220" s="272"/>
      <c r="E220" s="272"/>
    </row>
    <row r="221" spans="1:5" x14ac:dyDescent="0.25">
      <c r="B221" s="75"/>
      <c r="C221" s="212"/>
      <c r="D221" s="27"/>
      <c r="E221" s="27"/>
    </row>
    <row r="222" spans="1:5" x14ac:dyDescent="0.25">
      <c r="A222" s="111" t="s">
        <v>189</v>
      </c>
      <c r="B222" s="119" t="s">
        <v>17</v>
      </c>
      <c r="C222" s="220"/>
      <c r="D222" s="27"/>
      <c r="E222" s="27"/>
    </row>
    <row r="223" spans="1:5" ht="54.75" customHeight="1" x14ac:dyDescent="0.25">
      <c r="B223" s="272" t="s">
        <v>57</v>
      </c>
      <c r="C223" s="272"/>
      <c r="D223" s="272"/>
      <c r="E223" s="272"/>
    </row>
    <row r="224" spans="1:5" x14ac:dyDescent="0.25">
      <c r="B224" s="75"/>
      <c r="C224" s="212"/>
      <c r="D224" s="27"/>
      <c r="E224" s="27"/>
    </row>
    <row r="225" spans="1:5" x14ac:dyDescent="0.25">
      <c r="A225" s="111" t="s">
        <v>190</v>
      </c>
      <c r="B225" s="119" t="s">
        <v>26</v>
      </c>
      <c r="C225" s="220"/>
      <c r="D225" s="27"/>
      <c r="E225" s="27"/>
    </row>
    <row r="226" spans="1:5" ht="65.25" customHeight="1" x14ac:dyDescent="0.25">
      <c r="B226" s="272" t="s">
        <v>201</v>
      </c>
      <c r="C226" s="272"/>
      <c r="D226" s="272"/>
      <c r="E226" s="272"/>
    </row>
    <row r="227" spans="1:5" x14ac:dyDescent="0.25">
      <c r="B227" s="75"/>
      <c r="C227" s="212"/>
      <c r="D227" s="27"/>
      <c r="E227" s="27"/>
    </row>
    <row r="228" spans="1:5" x14ac:dyDescent="0.25">
      <c r="A228" s="111" t="s">
        <v>195</v>
      </c>
      <c r="B228" s="119" t="s">
        <v>164</v>
      </c>
      <c r="C228" s="212"/>
      <c r="D228" s="27"/>
      <c r="E228" s="27"/>
    </row>
    <row r="229" spans="1:5" ht="33" customHeight="1" x14ac:dyDescent="0.25">
      <c r="B229" s="273" t="s">
        <v>168</v>
      </c>
      <c r="C229" s="273"/>
      <c r="D229" s="273"/>
      <c r="E229" s="273"/>
    </row>
    <row r="230" spans="1:5" x14ac:dyDescent="0.25">
      <c r="A230" s="26"/>
      <c r="B230" s="75"/>
      <c r="C230" s="212"/>
      <c r="D230" s="27"/>
      <c r="E230" s="27"/>
    </row>
    <row r="231" spans="1:5" x14ac:dyDescent="0.25">
      <c r="A231" s="111" t="s">
        <v>207</v>
      </c>
      <c r="B231" s="119" t="s">
        <v>9</v>
      </c>
      <c r="C231" s="220"/>
      <c r="D231" s="27"/>
      <c r="E231" s="27"/>
    </row>
    <row r="232" spans="1:5" ht="52.5" customHeight="1" x14ac:dyDescent="0.25">
      <c r="B232" s="273" t="s">
        <v>34</v>
      </c>
      <c r="C232" s="273"/>
      <c r="D232" s="273"/>
      <c r="E232" s="273"/>
    </row>
    <row r="233" spans="1:5" x14ac:dyDescent="0.25">
      <c r="B233" s="75"/>
      <c r="C233" s="212"/>
      <c r="D233" s="27"/>
      <c r="E233" s="27"/>
    </row>
    <row r="234" spans="1:5" x14ac:dyDescent="0.25">
      <c r="A234" s="111" t="s">
        <v>218</v>
      </c>
      <c r="B234" s="119" t="s">
        <v>10</v>
      </c>
      <c r="C234" s="220"/>
      <c r="D234" s="27"/>
      <c r="E234" s="27"/>
    </row>
    <row r="235" spans="1:5" ht="51.75" customHeight="1" x14ac:dyDescent="0.25">
      <c r="B235" s="273" t="s">
        <v>202</v>
      </c>
      <c r="C235" s="273"/>
      <c r="D235" s="273"/>
      <c r="E235" s="273"/>
    </row>
    <row r="236" spans="1:5" x14ac:dyDescent="0.25">
      <c r="B236" s="75"/>
      <c r="C236" s="212"/>
      <c r="D236" s="27"/>
      <c r="E236" s="27"/>
    </row>
    <row r="237" spans="1:5" x14ac:dyDescent="0.25">
      <c r="A237" s="111" t="s">
        <v>219</v>
      </c>
      <c r="B237" s="119" t="s">
        <v>21</v>
      </c>
      <c r="C237" s="220"/>
      <c r="D237" s="27"/>
      <c r="E237" s="27"/>
    </row>
    <row r="238" spans="1:5" ht="48" customHeight="1" x14ac:dyDescent="0.25">
      <c r="A238" s="26"/>
      <c r="B238" s="273" t="s">
        <v>59</v>
      </c>
      <c r="C238" s="273"/>
      <c r="D238" s="273"/>
      <c r="E238" s="273"/>
    </row>
    <row r="239" spans="1:5" x14ac:dyDescent="0.25">
      <c r="A239" s="26"/>
      <c r="B239" s="75"/>
      <c r="C239" s="212"/>
      <c r="D239" s="27"/>
      <c r="E239" s="27"/>
    </row>
    <row r="240" spans="1:5" x14ac:dyDescent="0.25">
      <c r="A240" s="111" t="s">
        <v>253</v>
      </c>
      <c r="B240" s="119" t="s">
        <v>203</v>
      </c>
      <c r="C240" s="220"/>
      <c r="D240" s="27"/>
      <c r="E240" s="27"/>
    </row>
    <row r="241" spans="1:5" ht="30" customHeight="1" x14ac:dyDescent="0.25">
      <c r="A241" s="111"/>
      <c r="B241" s="273" t="s">
        <v>204</v>
      </c>
      <c r="C241" s="273"/>
      <c r="D241" s="273"/>
      <c r="E241" s="273"/>
    </row>
    <row r="242" spans="1:5" x14ac:dyDescent="0.25">
      <c r="B242" s="75"/>
      <c r="C242" s="212"/>
      <c r="D242" s="27"/>
      <c r="E242" s="27"/>
    </row>
    <row r="243" spans="1:5" x14ac:dyDescent="0.25">
      <c r="A243" s="111" t="s">
        <v>256</v>
      </c>
      <c r="B243" s="119" t="s">
        <v>247</v>
      </c>
      <c r="C243" s="220"/>
      <c r="D243" s="27"/>
      <c r="E243" s="27"/>
    </row>
    <row r="244" spans="1:5" ht="33" customHeight="1" x14ac:dyDescent="0.25">
      <c r="A244" s="26"/>
      <c r="B244" s="273" t="s">
        <v>248</v>
      </c>
      <c r="C244" s="273"/>
      <c r="D244" s="273"/>
      <c r="E244" s="273"/>
    </row>
    <row r="245" spans="1:5" x14ac:dyDescent="0.25">
      <c r="A245" s="26"/>
      <c r="B245" s="75"/>
      <c r="C245" s="212"/>
      <c r="D245" s="27"/>
      <c r="E245" s="27"/>
    </row>
    <row r="246" spans="1:5" x14ac:dyDescent="0.25">
      <c r="A246" s="111" t="s">
        <v>269</v>
      </c>
      <c r="B246" s="119" t="s">
        <v>196</v>
      </c>
      <c r="C246" s="220"/>
      <c r="D246" s="27"/>
      <c r="E246" s="27"/>
    </row>
    <row r="247" spans="1:5" ht="44.25" customHeight="1" x14ac:dyDescent="0.25">
      <c r="B247" s="273" t="s">
        <v>199</v>
      </c>
      <c r="C247" s="273"/>
      <c r="D247" s="273"/>
      <c r="E247" s="273"/>
    </row>
    <row r="248" spans="1:5" x14ac:dyDescent="0.25">
      <c r="A248" s="111"/>
    </row>
  </sheetData>
  <sheetProtection password="8C67" sheet="1" objects="1" scenarios="1"/>
  <mergeCells count="68">
    <mergeCell ref="B170:E170"/>
    <mergeCell ref="B173:E173"/>
    <mergeCell ref="B196:E196"/>
    <mergeCell ref="B182:E182"/>
    <mergeCell ref="B193:E193"/>
    <mergeCell ref="A184:E184"/>
    <mergeCell ref="B176:E176"/>
    <mergeCell ref="B179:E179"/>
    <mergeCell ref="B190:E190"/>
    <mergeCell ref="B187:E187"/>
    <mergeCell ref="B189:D189"/>
    <mergeCell ref="B131:E131"/>
    <mergeCell ref="B137:E137"/>
    <mergeCell ref="B140:E140"/>
    <mergeCell ref="B134:E134"/>
    <mergeCell ref="B164:E164"/>
    <mergeCell ref="B155:E155"/>
    <mergeCell ref="B154:E154"/>
    <mergeCell ref="B139:E139"/>
    <mergeCell ref="B136:E136"/>
    <mergeCell ref="B143:E143"/>
    <mergeCell ref="B146:E146"/>
    <mergeCell ref="B152:E152"/>
    <mergeCell ref="B149:E149"/>
    <mergeCell ref="B151:E151"/>
    <mergeCell ref="A1:E1"/>
    <mergeCell ref="A2:E2"/>
    <mergeCell ref="A40:A41"/>
    <mergeCell ref="B40:B41"/>
    <mergeCell ref="D40:D41"/>
    <mergeCell ref="A38:E38"/>
    <mergeCell ref="A80:E80"/>
    <mergeCell ref="B83:E83"/>
    <mergeCell ref="B86:E86"/>
    <mergeCell ref="B89:E89"/>
    <mergeCell ref="B92:E92"/>
    <mergeCell ref="B247:E247"/>
    <mergeCell ref="B244:E244"/>
    <mergeCell ref="B241:E241"/>
    <mergeCell ref="B202:E202"/>
    <mergeCell ref="A158:E158"/>
    <mergeCell ref="B211:E211"/>
    <mergeCell ref="B238:E238"/>
    <mergeCell ref="B235:E235"/>
    <mergeCell ref="B232:E232"/>
    <mergeCell ref="B226:E226"/>
    <mergeCell ref="B223:E223"/>
    <mergeCell ref="B220:E220"/>
    <mergeCell ref="B217:E217"/>
    <mergeCell ref="B214:E214"/>
    <mergeCell ref="B161:E161"/>
    <mergeCell ref="B167:E167"/>
    <mergeCell ref="B205:E205"/>
    <mergeCell ref="B208:E208"/>
    <mergeCell ref="B199:E199"/>
    <mergeCell ref="B229:E229"/>
    <mergeCell ref="B95:E95"/>
    <mergeCell ref="B98:E98"/>
    <mergeCell ref="B101:E101"/>
    <mergeCell ref="B104:E104"/>
    <mergeCell ref="B107:E107"/>
    <mergeCell ref="B110:E110"/>
    <mergeCell ref="B113:E113"/>
    <mergeCell ref="B116:E116"/>
    <mergeCell ref="B119:E119"/>
    <mergeCell ref="B122:E122"/>
    <mergeCell ref="B125:E125"/>
    <mergeCell ref="B128:E128"/>
  </mergeCells>
  <conditionalFormatting sqref="G79">
    <cfRule type="cellIs" dxfId="16" priority="1" operator="equal">
      <formula>"NOT EQUAL"</formula>
    </cfRule>
  </conditionalFormatting>
  <dataValidations disablePrompts="1" count="3">
    <dataValidation type="decimal" operator="lessThanOrEqual" allowBlank="1" showInputMessage="1" showErrorMessage="1" errorTitle="Max Price" error="Value must be within the applicable maximum price." sqref="E8:E31 E33">
      <formula1>C8</formula1>
    </dataValidation>
    <dataValidation type="decimal" operator="lessThanOrEqual" allowBlank="1" showInputMessage="1" showErrorMessage="1" errorTitle="Max NTP1 Mobilization Price" error="Value may not exceed 1% of D&amp;C Price (other than mobilization)." sqref="E34">
      <formula1>0.01*(E76-E34-E54)</formula1>
    </dataValidation>
    <dataValidation type="decimal" operator="lessThanOrEqual" allowBlank="1" showInputMessage="1" showErrorMessage="1" errorTitle="Max Mobilization Price" error="Value may not exceed 4% of D&amp;C Price (other than mobilization)." sqref="E54">
      <formula1>0.04*(E76-E34-E54)</formula1>
    </dataValidation>
  </dataValidations>
  <printOptions horizontalCentered="1"/>
  <pageMargins left="0.7" right="0.7" top="0.75" bottom="0.75" header="0.3" footer="0.3"/>
  <pageSetup scale="59" fitToHeight="6" orientation="portrait" horizontalDpi="300" verticalDpi="300" r:id="rId1"/>
  <headerFooter>
    <oddFooter>&amp;LArizona Department of Transportation
South Mountain Freeway Project
Addendum #5 (10-16-2015)
&amp;C&amp;UForm &amp;A
&amp;U-&amp;P--&amp;RRequest for Proposals
202 MA 054 H882701C
Volume I - Instructions to Proposers</oddFooter>
  </headerFooter>
  <rowBreaks count="6" manualBreakCount="6">
    <brk id="50" max="16383" man="1"/>
    <brk id="78" max="4" man="1"/>
    <brk id="122" max="4" man="1"/>
    <brk id="155" max="4" man="1"/>
    <brk id="182" max="16383" man="1"/>
    <brk id="22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90" zoomScaleNormal="100" zoomScaleSheetLayoutView="90" workbookViewId="0">
      <selection activeCell="I16" sqref="I16"/>
    </sheetView>
  </sheetViews>
  <sheetFormatPr defaultRowHeight="15" x14ac:dyDescent="0.25"/>
  <cols>
    <col min="1" max="1" width="19.140625" customWidth="1"/>
    <col min="2" max="2" width="61.28515625" customWidth="1"/>
    <col min="3" max="3" width="19" customWidth="1"/>
  </cols>
  <sheetData>
    <row r="1" spans="1:4" ht="23.25" customHeight="1" x14ac:dyDescent="0.25">
      <c r="A1" s="271" t="str">
        <f ca="1" xml:space="preserve"> "FORM " &amp; MID(CELL("filename",A1),FIND("]",CELL("filename",A1))+1,256)</f>
        <v>FORM M-1.2</v>
      </c>
      <c r="B1" s="271"/>
      <c r="C1" s="271"/>
      <c r="D1" s="22"/>
    </row>
    <row r="2" spans="1:4" ht="36.75" customHeight="1" x14ac:dyDescent="0.25">
      <c r="A2" s="286" t="s">
        <v>68</v>
      </c>
      <c r="B2" s="286"/>
      <c r="C2" s="286"/>
      <c r="D2" s="23"/>
    </row>
    <row r="4" spans="1:4" ht="35.25" customHeight="1" x14ac:dyDescent="0.25">
      <c r="A4" s="139" t="s">
        <v>276</v>
      </c>
      <c r="B4" s="139" t="s">
        <v>277</v>
      </c>
      <c r="C4" s="139" t="s">
        <v>65</v>
      </c>
    </row>
    <row r="5" spans="1:4" ht="24" customHeight="1" x14ac:dyDescent="0.25">
      <c r="A5" s="140"/>
      <c r="B5" s="140"/>
      <c r="C5" s="141"/>
    </row>
    <row r="6" spans="1:4" ht="24" customHeight="1" x14ac:dyDescent="0.25">
      <c r="A6" s="140"/>
      <c r="B6" s="140"/>
      <c r="C6" s="141"/>
    </row>
    <row r="7" spans="1:4" ht="24" customHeight="1" x14ac:dyDescent="0.25">
      <c r="A7" s="140"/>
      <c r="B7" s="140"/>
      <c r="C7" s="141"/>
    </row>
    <row r="8" spans="1:4" ht="24" customHeight="1" x14ac:dyDescent="0.25">
      <c r="A8" s="140"/>
      <c r="B8" s="140"/>
      <c r="C8" s="141"/>
    </row>
    <row r="9" spans="1:4" ht="24" customHeight="1" x14ac:dyDescent="0.25">
      <c r="A9" s="140"/>
      <c r="B9" s="140"/>
      <c r="C9" s="141"/>
    </row>
    <row r="10" spans="1:4" ht="24" customHeight="1" x14ac:dyDescent="0.25">
      <c r="A10" s="140"/>
      <c r="B10" s="140"/>
      <c r="C10" s="141"/>
    </row>
    <row r="11" spans="1:4" ht="24" customHeight="1" x14ac:dyDescent="0.25">
      <c r="A11" s="140"/>
      <c r="B11" s="140"/>
      <c r="C11" s="141"/>
    </row>
    <row r="12" spans="1:4" ht="24" customHeight="1" x14ac:dyDescent="0.25">
      <c r="A12" s="140"/>
      <c r="B12" s="140"/>
      <c r="C12" s="141"/>
    </row>
    <row r="13" spans="1:4" ht="24" customHeight="1" x14ac:dyDescent="0.25">
      <c r="A13" s="140"/>
      <c r="B13" s="140"/>
      <c r="C13" s="141"/>
    </row>
    <row r="14" spans="1:4" ht="24" customHeight="1" x14ac:dyDescent="0.25">
      <c r="A14" s="140"/>
      <c r="B14" s="140"/>
      <c r="C14" s="141"/>
    </row>
    <row r="15" spans="1:4" ht="24" customHeight="1" x14ac:dyDescent="0.25">
      <c r="A15" s="140"/>
      <c r="B15" s="140"/>
      <c r="C15" s="141"/>
    </row>
    <row r="16" spans="1:4" ht="24" customHeight="1" x14ac:dyDescent="0.25">
      <c r="A16" s="140"/>
      <c r="B16" s="140"/>
      <c r="C16" s="141"/>
    </row>
    <row r="17" spans="1:3" ht="24" customHeight="1" x14ac:dyDescent="0.25">
      <c r="A17" s="140"/>
      <c r="B17" s="140"/>
      <c r="C17" s="141"/>
    </row>
    <row r="18" spans="1:3" ht="24" customHeight="1" x14ac:dyDescent="0.25">
      <c r="A18" s="140"/>
      <c r="B18" s="140"/>
      <c r="C18" s="141"/>
    </row>
    <row r="19" spans="1:3" ht="24" customHeight="1" x14ac:dyDescent="0.25">
      <c r="A19" s="140"/>
      <c r="B19" s="140"/>
      <c r="C19" s="141"/>
    </row>
    <row r="20" spans="1:3" ht="24" customHeight="1" x14ac:dyDescent="0.25">
      <c r="A20" s="140"/>
      <c r="B20" s="140"/>
      <c r="C20" s="141"/>
    </row>
    <row r="21" spans="1:3" ht="24" customHeight="1" x14ac:dyDescent="0.25">
      <c r="A21" s="140"/>
      <c r="B21" s="140"/>
      <c r="C21" s="141"/>
    </row>
    <row r="22" spans="1:3" ht="24" customHeight="1" x14ac:dyDescent="0.25">
      <c r="A22" s="140"/>
      <c r="B22" s="140"/>
      <c r="C22" s="141"/>
    </row>
    <row r="23" spans="1:3" ht="24" customHeight="1" x14ac:dyDescent="0.25">
      <c r="A23" s="140"/>
      <c r="B23" s="140"/>
      <c r="C23" s="141"/>
    </row>
    <row r="24" spans="1:3" ht="24" customHeight="1" x14ac:dyDescent="0.25">
      <c r="A24" s="140"/>
      <c r="B24" s="140"/>
      <c r="C24" s="141"/>
    </row>
    <row r="25" spans="1:3" ht="24" customHeight="1" thickBot="1" x14ac:dyDescent="0.3">
      <c r="A25" s="147" t="s">
        <v>221</v>
      </c>
      <c r="B25" s="148"/>
      <c r="C25" s="149">
        <f>SUBTOTAL(109,Table2[Costs to ADOT ($)])</f>
        <v>0</v>
      </c>
    </row>
    <row r="26" spans="1:3" x14ac:dyDescent="0.25">
      <c r="A26" s="20"/>
      <c r="B26" s="21"/>
      <c r="C26" s="138"/>
    </row>
    <row r="27" spans="1:3" ht="30" x14ac:dyDescent="0.25">
      <c r="C27" s="45" t="s">
        <v>80</v>
      </c>
    </row>
    <row r="28" spans="1:3" ht="33" customHeight="1" x14ac:dyDescent="0.25">
      <c r="A28" s="31" t="s">
        <v>14</v>
      </c>
    </row>
    <row r="29" spans="1:3" ht="42.75" customHeight="1" x14ac:dyDescent="0.25">
      <c r="A29" s="283" t="s">
        <v>278</v>
      </c>
      <c r="B29" s="283"/>
      <c r="C29" s="283"/>
    </row>
    <row r="30" spans="1:3" ht="32.25" customHeight="1" x14ac:dyDescent="0.25">
      <c r="A30" s="284" t="s">
        <v>279</v>
      </c>
      <c r="B30" s="285"/>
      <c r="C30" s="285"/>
    </row>
    <row r="31" spans="1:3" ht="15.75" x14ac:dyDescent="0.25">
      <c r="A31" s="284" t="s">
        <v>220</v>
      </c>
      <c r="B31" s="285"/>
      <c r="C31" s="285"/>
    </row>
  </sheetData>
  <sheetProtection password="8C67" sheet="1" objects="1" scenarios="1" insertRows="0"/>
  <mergeCells count="5">
    <mergeCell ref="A1:C1"/>
    <mergeCell ref="A29:C29"/>
    <mergeCell ref="A31:C31"/>
    <mergeCell ref="A30:C30"/>
    <mergeCell ref="A2:C2"/>
  </mergeCells>
  <printOptions horizontalCentered="1"/>
  <pageMargins left="0.7" right="0.7" top="0.75" bottom="0.75" header="0.3" footer="0.3"/>
  <pageSetup scale="90" orientation="portrait" horizontalDpi="300" verticalDpi="300" r:id="rId1"/>
  <headerFooter>
    <oddFooter>&amp;LArizona Department of Transportation
South Mountain Freeway Project
Addendum #5 (10-16-2015)
&amp;C&amp;UForm &amp;A
&amp;U-&amp;P--&amp;RRequest for Proposals
202 MA 054 H882701C
Volume I - Instructions to Proposers</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120" zoomScaleNormal="100" zoomScaleSheetLayoutView="120" workbookViewId="0">
      <selection activeCell="D37" sqref="D37"/>
    </sheetView>
  </sheetViews>
  <sheetFormatPr defaultRowHeight="15" x14ac:dyDescent="0.25"/>
  <cols>
    <col min="1" max="1" width="15.5703125" customWidth="1"/>
    <col min="2" max="2" width="17.28515625" customWidth="1"/>
    <col min="3" max="3" width="45.85546875" style="225" customWidth="1"/>
    <col min="4" max="4" width="15.5703125" customWidth="1"/>
  </cols>
  <sheetData>
    <row r="1" spans="1:5" ht="23.25" customHeight="1" x14ac:dyDescent="0.25">
      <c r="A1" s="271" t="str">
        <f ca="1" xml:space="preserve"> "FORM " &amp; MID(CELL("filename",A1),FIND("]",CELL("filename",A1))+1,256)</f>
        <v>FORM M-1.3</v>
      </c>
      <c r="B1" s="271"/>
      <c r="C1" s="271"/>
      <c r="D1" s="271"/>
      <c r="E1" s="22"/>
    </row>
    <row r="2" spans="1:5" ht="15.75" x14ac:dyDescent="0.25">
      <c r="A2" s="286" t="s">
        <v>62</v>
      </c>
      <c r="B2" s="286"/>
      <c r="C2" s="286"/>
      <c r="D2" s="286"/>
      <c r="E2" s="23"/>
    </row>
    <row r="4" spans="1:5" ht="42.75" customHeight="1" x14ac:dyDescent="0.25">
      <c r="A4" s="139" t="s">
        <v>282</v>
      </c>
      <c r="B4" s="139" t="s">
        <v>281</v>
      </c>
      <c r="C4" s="139" t="s">
        <v>280</v>
      </c>
      <c r="D4" s="139" t="s">
        <v>81</v>
      </c>
    </row>
    <row r="5" spans="1:5" x14ac:dyDescent="0.25">
      <c r="A5" s="140"/>
      <c r="B5" s="140"/>
      <c r="C5" s="140"/>
      <c r="D5" s="141"/>
    </row>
    <row r="6" spans="1:5" ht="18" customHeight="1" x14ac:dyDescent="0.25">
      <c r="A6" s="140"/>
      <c r="B6" s="140"/>
      <c r="C6" s="140"/>
      <c r="D6" s="141"/>
    </row>
    <row r="7" spans="1:5" ht="18" customHeight="1" x14ac:dyDescent="0.25">
      <c r="A7" s="140"/>
      <c r="B7" s="142"/>
      <c r="C7" s="142"/>
      <c r="D7" s="141"/>
    </row>
    <row r="8" spans="1:5" ht="18" customHeight="1" x14ac:dyDescent="0.25">
      <c r="A8" s="140"/>
      <c r="B8" s="142"/>
      <c r="C8" s="142"/>
      <c r="D8" s="141"/>
    </row>
    <row r="9" spans="1:5" ht="18" customHeight="1" x14ac:dyDescent="0.25">
      <c r="A9" s="140"/>
      <c r="B9" s="142"/>
      <c r="C9" s="142"/>
      <c r="D9" s="141"/>
    </row>
    <row r="10" spans="1:5" ht="18" customHeight="1" x14ac:dyDescent="0.25">
      <c r="A10" s="140"/>
      <c r="B10" s="142"/>
      <c r="C10" s="142"/>
      <c r="D10" s="141"/>
    </row>
    <row r="11" spans="1:5" ht="18" customHeight="1" x14ac:dyDescent="0.25">
      <c r="A11" s="140"/>
      <c r="B11" s="142"/>
      <c r="C11" s="142"/>
      <c r="D11" s="141"/>
    </row>
    <row r="12" spans="1:5" ht="18" customHeight="1" x14ac:dyDescent="0.25">
      <c r="A12" s="140"/>
      <c r="B12" s="142"/>
      <c r="C12" s="142"/>
      <c r="D12" s="141"/>
    </row>
    <row r="13" spans="1:5" ht="18" customHeight="1" x14ac:dyDescent="0.25">
      <c r="A13" s="140"/>
      <c r="B13" s="142"/>
      <c r="C13" s="142"/>
      <c r="D13" s="141"/>
    </row>
    <row r="14" spans="1:5" ht="18" customHeight="1" x14ac:dyDescent="0.25">
      <c r="A14" s="140"/>
      <c r="B14" s="142"/>
      <c r="C14" s="142"/>
      <c r="D14" s="141"/>
    </row>
    <row r="15" spans="1:5" ht="18" customHeight="1" x14ac:dyDescent="0.25">
      <c r="A15" s="140"/>
      <c r="B15" s="142"/>
      <c r="C15" s="142"/>
      <c r="D15" s="141"/>
    </row>
    <row r="16" spans="1:5" ht="18" customHeight="1" x14ac:dyDescent="0.25">
      <c r="A16" s="140"/>
      <c r="B16" s="142"/>
      <c r="C16" s="142"/>
      <c r="D16" s="141"/>
    </row>
    <row r="17" spans="1:4" ht="18" customHeight="1" x14ac:dyDescent="0.25">
      <c r="A17" s="140"/>
      <c r="B17" s="142"/>
      <c r="C17" s="142"/>
      <c r="D17" s="141"/>
    </row>
    <row r="18" spans="1:4" ht="18" customHeight="1" x14ac:dyDescent="0.25">
      <c r="A18" s="140"/>
      <c r="B18" s="142"/>
      <c r="C18" s="142"/>
      <c r="D18" s="141"/>
    </row>
    <row r="19" spans="1:4" ht="18" customHeight="1" x14ac:dyDescent="0.25">
      <c r="A19" s="140"/>
      <c r="B19" s="142"/>
      <c r="C19" s="142"/>
      <c r="D19" s="141"/>
    </row>
    <row r="20" spans="1:4" ht="18" customHeight="1" x14ac:dyDescent="0.25">
      <c r="A20" s="140"/>
      <c r="B20" s="142"/>
      <c r="C20" s="142"/>
      <c r="D20" s="141"/>
    </row>
    <row r="21" spans="1:4" ht="18" customHeight="1" x14ac:dyDescent="0.25">
      <c r="A21" s="140"/>
      <c r="B21" s="142"/>
      <c r="C21" s="142"/>
      <c r="D21" s="141"/>
    </row>
    <row r="22" spans="1:4" ht="18" customHeight="1" x14ac:dyDescent="0.25">
      <c r="A22" s="140"/>
      <c r="B22" s="142"/>
      <c r="C22" s="142"/>
      <c r="D22" s="141"/>
    </row>
    <row r="23" spans="1:4" ht="18" customHeight="1" x14ac:dyDescent="0.25">
      <c r="A23" s="140"/>
      <c r="B23" s="142"/>
      <c r="C23" s="142"/>
      <c r="D23" s="141"/>
    </row>
    <row r="24" spans="1:4" ht="18" customHeight="1" x14ac:dyDescent="0.25">
      <c r="A24" s="140"/>
      <c r="B24" s="142"/>
      <c r="C24" s="142"/>
      <c r="D24" s="141"/>
    </row>
    <row r="25" spans="1:4" ht="18" customHeight="1" x14ac:dyDescent="0.25">
      <c r="A25" s="140"/>
      <c r="B25" s="142"/>
      <c r="C25" s="142"/>
      <c r="D25" s="141"/>
    </row>
    <row r="26" spans="1:4" ht="18" customHeight="1" x14ac:dyDescent="0.25">
      <c r="A26" s="140"/>
      <c r="B26" s="142"/>
      <c r="C26" s="142"/>
      <c r="D26" s="141"/>
    </row>
    <row r="27" spans="1:4" ht="15.75" thickBot="1" x14ac:dyDescent="0.3">
      <c r="A27" s="150" t="s">
        <v>221</v>
      </c>
      <c r="B27" s="151"/>
      <c r="C27" s="148"/>
      <c r="D27" s="152">
        <f>SUBTOTAL(109,Table3[Credit Amount 
(Enter as a number ≤ 0)])</f>
        <v>0</v>
      </c>
    </row>
    <row r="28" spans="1:4" ht="15.75" thickTop="1" x14ac:dyDescent="0.25">
      <c r="A28" s="20"/>
      <c r="B28" s="21"/>
      <c r="C28" s="21"/>
      <c r="D28" s="143"/>
    </row>
    <row r="29" spans="1:4" ht="30" x14ac:dyDescent="0.25">
      <c r="D29" s="45" t="s">
        <v>79</v>
      </c>
    </row>
    <row r="31" spans="1:4" ht="15.75" x14ac:dyDescent="0.25">
      <c r="A31" s="7" t="s">
        <v>14</v>
      </c>
    </row>
    <row r="32" spans="1:4" ht="20.25" customHeight="1" x14ac:dyDescent="0.25">
      <c r="A32" s="284" t="s">
        <v>283</v>
      </c>
      <c r="B32" s="285"/>
      <c r="C32" s="285"/>
      <c r="D32" s="285"/>
    </row>
    <row r="33" spans="1:4" ht="25.5" customHeight="1" x14ac:dyDescent="0.25">
      <c r="A33" s="284" t="s">
        <v>284</v>
      </c>
      <c r="B33" s="284"/>
      <c r="C33" s="284"/>
      <c r="D33" s="284"/>
    </row>
    <row r="34" spans="1:4" ht="15.75" x14ac:dyDescent="0.25">
      <c r="A34" s="284" t="s">
        <v>285</v>
      </c>
      <c r="B34" s="284"/>
      <c r="C34" s="284"/>
      <c r="D34" s="284"/>
    </row>
    <row r="35" spans="1:4" ht="27.75" customHeight="1" x14ac:dyDescent="0.25">
      <c r="A35" s="284" t="s">
        <v>271</v>
      </c>
      <c r="B35" s="285"/>
      <c r="C35" s="285"/>
      <c r="D35" s="285"/>
    </row>
    <row r="36" spans="1:4" ht="15.75" x14ac:dyDescent="0.25">
      <c r="A36" s="284" t="s">
        <v>220</v>
      </c>
      <c r="B36" s="285"/>
      <c r="C36" s="285"/>
      <c r="D36" s="285"/>
    </row>
  </sheetData>
  <sheetProtection password="8C67" sheet="1" objects="1" scenarios="1" insertRows="0"/>
  <mergeCells count="7">
    <mergeCell ref="A36:D36"/>
    <mergeCell ref="A35:D35"/>
    <mergeCell ref="A32:D32"/>
    <mergeCell ref="A1:D1"/>
    <mergeCell ref="A2:D2"/>
    <mergeCell ref="A34:D34"/>
    <mergeCell ref="A33:D33"/>
  </mergeCells>
  <dataValidations count="1">
    <dataValidation type="decimal" operator="lessThanOrEqual" allowBlank="1" showInputMessage="1" showErrorMessage="1" errorTitle="Negative Number" error="Input as a number less than or equal to 0." promptTitle="Negative Number" prompt="Input as a number less than or equal to 0." sqref="D5:D26">
      <formula1>0</formula1>
    </dataValidation>
  </dataValidations>
  <printOptions horizontalCentered="1"/>
  <pageMargins left="0.7" right="0.7" top="0.75" bottom="0.75" header="0.3" footer="0.3"/>
  <pageSetup scale="91" orientation="portrait" horizontalDpi="300" verticalDpi="300" r:id="rId1"/>
  <headerFooter>
    <oddFooter>&amp;LArizona Department of Transportation
South Mountain Freeway Project
Addendum #5 (10-16-2015)
&amp;C&amp;UForm &amp;A
&amp;U-&amp;P--&amp;RRequest for Proposals
202 MA 054 H882701C
Volume I - Instructions to Proposers</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view="pageBreakPreview" zoomScaleNormal="110" zoomScaleSheetLayoutView="100" workbookViewId="0">
      <selection activeCell="E32" sqref="E32"/>
    </sheetView>
  </sheetViews>
  <sheetFormatPr defaultRowHeight="15" x14ac:dyDescent="0.25"/>
  <cols>
    <col min="1" max="1" width="27.85546875" customWidth="1"/>
    <col min="2" max="2" width="14" style="246" customWidth="1"/>
    <col min="3" max="3" width="23.7109375" customWidth="1"/>
    <col min="4" max="4" width="19.42578125" customWidth="1"/>
    <col min="5" max="5" width="20.5703125" customWidth="1"/>
  </cols>
  <sheetData>
    <row r="1" spans="1:5" ht="30.75" customHeight="1" x14ac:dyDescent="0.25">
      <c r="A1" s="271" t="str">
        <f ca="1" xml:space="preserve"> "FORM " &amp; MID(CELL("filename",A1),FIND("]",CELL("filename",A1))+1,256)</f>
        <v>FORM M-1.4</v>
      </c>
      <c r="B1" s="271"/>
      <c r="C1" s="271"/>
      <c r="D1" s="271"/>
      <c r="E1" s="271"/>
    </row>
    <row r="2" spans="1:5" ht="15.75" x14ac:dyDescent="0.25">
      <c r="A2" s="286" t="s">
        <v>69</v>
      </c>
      <c r="B2" s="286"/>
      <c r="C2" s="286"/>
      <c r="D2" s="286"/>
      <c r="E2" s="286"/>
    </row>
    <row r="4" spans="1:5" ht="15.75" x14ac:dyDescent="0.25">
      <c r="A4" s="288" t="s">
        <v>82</v>
      </c>
      <c r="B4" s="288"/>
      <c r="C4" s="288"/>
      <c r="D4" s="288"/>
      <c r="E4" s="288"/>
    </row>
    <row r="5" spans="1:5" ht="6.75" customHeight="1" x14ac:dyDescent="0.25">
      <c r="A5" s="26"/>
      <c r="B5" s="27"/>
      <c r="C5" s="247"/>
      <c r="D5" s="26"/>
      <c r="E5" s="26"/>
    </row>
    <row r="6" spans="1:5" ht="31.5" x14ac:dyDescent="0.25">
      <c r="A6" s="26"/>
      <c r="B6" s="248" t="s">
        <v>316</v>
      </c>
      <c r="C6" s="248" t="s">
        <v>311</v>
      </c>
      <c r="D6" s="248" t="s">
        <v>291</v>
      </c>
      <c r="E6" s="249" t="s">
        <v>294</v>
      </c>
    </row>
    <row r="7" spans="1:5" s="43" customFormat="1" ht="15.75" x14ac:dyDescent="0.25">
      <c r="A7" s="249" t="s">
        <v>2</v>
      </c>
      <c r="B7" s="248" t="s">
        <v>6</v>
      </c>
      <c r="C7" s="248" t="s">
        <v>12</v>
      </c>
      <c r="D7" s="248" t="s">
        <v>13</v>
      </c>
      <c r="E7" s="249" t="s">
        <v>317</v>
      </c>
    </row>
    <row r="8" spans="1:5" ht="31.5" x14ac:dyDescent="0.25">
      <c r="A8" s="250" t="s">
        <v>296</v>
      </c>
      <c r="B8" s="268">
        <v>24</v>
      </c>
      <c r="C8" s="251"/>
      <c r="D8" s="252">
        <f>VLOOKUP(B8,'M-2'!A7:F57,4)</f>
        <v>0.91572995123738021</v>
      </c>
      <c r="E8" s="253">
        <f t="shared" ref="E8:E13" si="0">30*D8*C8</f>
        <v>0</v>
      </c>
    </row>
    <row r="9" spans="1:5" ht="31.5" x14ac:dyDescent="0.25">
      <c r="A9" s="250" t="s">
        <v>297</v>
      </c>
      <c r="B9" s="268">
        <f>B8-1</f>
        <v>23</v>
      </c>
      <c r="C9" s="251"/>
      <c r="D9" s="252">
        <f>VLOOKUP(B9,'M-2'!A8:F58,4)</f>
        <v>0.91909508427044895</v>
      </c>
      <c r="E9" s="253">
        <f t="shared" si="0"/>
        <v>0</v>
      </c>
    </row>
    <row r="10" spans="1:5" ht="31.5" x14ac:dyDescent="0.25">
      <c r="A10" s="250" t="s">
        <v>301</v>
      </c>
      <c r="B10" s="268">
        <f t="shared" ref="B10:B13" si="1">B9-1</f>
        <v>22</v>
      </c>
      <c r="C10" s="251"/>
      <c r="D10" s="252">
        <f>VLOOKUP(B10,'M-2'!A9:F59,4)</f>
        <v>0.92247258352602102</v>
      </c>
      <c r="E10" s="253">
        <f t="shared" si="0"/>
        <v>0</v>
      </c>
    </row>
    <row r="11" spans="1:5" ht="31.5" x14ac:dyDescent="0.25">
      <c r="A11" s="250" t="s">
        <v>298</v>
      </c>
      <c r="B11" s="268">
        <f t="shared" si="1"/>
        <v>21</v>
      </c>
      <c r="C11" s="251"/>
      <c r="D11" s="252">
        <f>VLOOKUP(B11,'M-2'!A10:F60,4)</f>
        <v>0.92586249444760771</v>
      </c>
      <c r="E11" s="253">
        <f t="shared" si="0"/>
        <v>0</v>
      </c>
    </row>
    <row r="12" spans="1:5" ht="31.5" x14ac:dyDescent="0.25">
      <c r="A12" s="250" t="s">
        <v>299</v>
      </c>
      <c r="B12" s="268">
        <f t="shared" si="1"/>
        <v>20</v>
      </c>
      <c r="C12" s="251"/>
      <c r="D12" s="252">
        <f>VLOOKUP(B12,'M-2'!A11:F61,4)</f>
        <v>0.92926486264571562</v>
      </c>
      <c r="E12" s="253">
        <f t="shared" si="0"/>
        <v>0</v>
      </c>
    </row>
    <row r="13" spans="1:5" ht="31.5" x14ac:dyDescent="0.25">
      <c r="A13" s="250" t="s">
        <v>300</v>
      </c>
      <c r="B13" s="268">
        <f t="shared" si="1"/>
        <v>19</v>
      </c>
      <c r="C13" s="251"/>
      <c r="D13" s="252">
        <f>VLOOKUP(B13,'M-2'!A12:F62,4)</f>
        <v>0.9326797338984617</v>
      </c>
      <c r="E13" s="253">
        <f t="shared" si="0"/>
        <v>0</v>
      </c>
    </row>
    <row r="14" spans="1:5" ht="15.75" x14ac:dyDescent="0.25">
      <c r="A14" s="39"/>
      <c r="B14" s="41"/>
      <c r="C14" s="254"/>
      <c r="D14" s="26"/>
      <c r="E14" s="26"/>
    </row>
    <row r="15" spans="1:5" ht="15.75" x14ac:dyDescent="0.25">
      <c r="A15" s="26"/>
      <c r="B15" s="27"/>
      <c r="C15" s="26"/>
      <c r="D15" s="255"/>
      <c r="E15" s="256">
        <f>SUBTOTAL(9,E8:E13)</f>
        <v>0</v>
      </c>
    </row>
    <row r="16" spans="1:5" ht="15.75" x14ac:dyDescent="0.25">
      <c r="A16" s="26"/>
      <c r="B16" s="27"/>
      <c r="C16" s="26"/>
      <c r="D16" s="26"/>
      <c r="E16" s="26"/>
    </row>
    <row r="17" spans="1:5" ht="15.75" x14ac:dyDescent="0.25">
      <c r="A17" s="26"/>
      <c r="B17" s="27"/>
      <c r="C17" s="26"/>
      <c r="D17" s="26"/>
      <c r="E17" s="26"/>
    </row>
    <row r="18" spans="1:5" ht="15.75" x14ac:dyDescent="0.25">
      <c r="A18" s="26"/>
      <c r="B18" s="27"/>
      <c r="C18" s="26"/>
      <c r="D18" s="26"/>
      <c r="E18" s="26"/>
    </row>
    <row r="19" spans="1:5" ht="15.75" x14ac:dyDescent="0.25">
      <c r="A19" s="289" t="s">
        <v>83</v>
      </c>
      <c r="B19" s="289"/>
      <c r="C19" s="289"/>
      <c r="D19" s="289"/>
      <c r="E19" s="289"/>
    </row>
    <row r="20" spans="1:5" ht="6.75" customHeight="1" x14ac:dyDescent="0.25">
      <c r="A20" s="26"/>
      <c r="B20" s="27"/>
      <c r="C20" s="26"/>
      <c r="D20" s="257"/>
      <c r="E20" s="257"/>
    </row>
    <row r="21" spans="1:5" ht="31.5" x14ac:dyDescent="0.25">
      <c r="A21" s="26"/>
      <c r="B21" s="248" t="s">
        <v>316</v>
      </c>
      <c r="C21" s="249" t="s">
        <v>64</v>
      </c>
      <c r="D21" s="248" t="s">
        <v>291</v>
      </c>
      <c r="E21" s="249" t="s">
        <v>295</v>
      </c>
    </row>
    <row r="22" spans="1:5" s="43" customFormat="1" ht="15.75" x14ac:dyDescent="0.25">
      <c r="A22" s="249" t="s">
        <v>2</v>
      </c>
      <c r="B22" s="248" t="s">
        <v>6</v>
      </c>
      <c r="C22" s="248" t="s">
        <v>12</v>
      </c>
      <c r="D22" s="248" t="s">
        <v>13</v>
      </c>
      <c r="E22" s="249" t="s">
        <v>317</v>
      </c>
    </row>
    <row r="23" spans="1:5" ht="31.5" x14ac:dyDescent="0.25">
      <c r="A23" s="250" t="s">
        <v>302</v>
      </c>
      <c r="B23" s="269">
        <f>B8+3</f>
        <v>27</v>
      </c>
      <c r="C23" s="251"/>
      <c r="D23" s="252">
        <f>VLOOKUP(B23,'M-2'!A22:F72,4)</f>
        <v>0.90570829753020843</v>
      </c>
      <c r="E23" s="253">
        <f>30*C23*D23</f>
        <v>0</v>
      </c>
    </row>
    <row r="24" spans="1:5" ht="31.5" x14ac:dyDescent="0.25">
      <c r="A24" s="250" t="s">
        <v>303</v>
      </c>
      <c r="B24" s="269">
        <f>B23+1</f>
        <v>28</v>
      </c>
      <c r="C24" s="251"/>
      <c r="D24" s="252">
        <f>VLOOKUP(B24,'M-2'!A23:F73,4)</f>
        <v>0.90239217827061879</v>
      </c>
      <c r="E24" s="253">
        <f t="shared" ref="E24:E28" si="2">30*C24*D24</f>
        <v>0</v>
      </c>
    </row>
    <row r="25" spans="1:5" ht="31.5" x14ac:dyDescent="0.25">
      <c r="A25" s="250" t="s">
        <v>304</v>
      </c>
      <c r="B25" s="269">
        <f t="shared" ref="B25:B28" si="3">B24+1</f>
        <v>29</v>
      </c>
      <c r="C25" s="251"/>
      <c r="D25" s="252">
        <f>VLOOKUP(B25,'M-2'!A24:F74,4)</f>
        <v>0.89908820049960114</v>
      </c>
      <c r="E25" s="253">
        <f t="shared" si="2"/>
        <v>0</v>
      </c>
    </row>
    <row r="26" spans="1:5" ht="31.5" x14ac:dyDescent="0.25">
      <c r="A26" s="250" t="s">
        <v>307</v>
      </c>
      <c r="B26" s="269">
        <f t="shared" si="3"/>
        <v>30</v>
      </c>
      <c r="C26" s="251"/>
      <c r="D26" s="252">
        <f>VLOOKUP(B26,'M-2'!A25:F75,4)</f>
        <v>0.89579631976286</v>
      </c>
      <c r="E26" s="253">
        <f t="shared" si="2"/>
        <v>0</v>
      </c>
    </row>
    <row r="27" spans="1:5" ht="31.5" x14ac:dyDescent="0.25">
      <c r="A27" s="250" t="s">
        <v>305</v>
      </c>
      <c r="B27" s="269">
        <f t="shared" si="3"/>
        <v>31</v>
      </c>
      <c r="C27" s="251"/>
      <c r="D27" s="252">
        <f>VLOOKUP(B27,'M-2'!A26:F76,4)</f>
        <v>0.89251649176886283</v>
      </c>
      <c r="E27" s="253">
        <f t="shared" si="2"/>
        <v>0</v>
      </c>
    </row>
    <row r="28" spans="1:5" ht="31.5" x14ac:dyDescent="0.25">
      <c r="A28" s="250" t="s">
        <v>306</v>
      </c>
      <c r="B28" s="269">
        <f t="shared" si="3"/>
        <v>32</v>
      </c>
      <c r="C28" s="251"/>
      <c r="D28" s="252">
        <f>VLOOKUP(B28,'M-2'!A27:F77,4)</f>
        <v>0.88924867238824468</v>
      </c>
      <c r="E28" s="253">
        <f t="shared" si="2"/>
        <v>0</v>
      </c>
    </row>
    <row r="29" spans="1:5" ht="15.75" x14ac:dyDescent="0.25">
      <c r="A29" s="39"/>
      <c r="B29" s="41"/>
      <c r="C29" s="254"/>
      <c r="D29" s="26"/>
      <c r="E29" s="26"/>
    </row>
    <row r="30" spans="1:5" ht="15.75" x14ac:dyDescent="0.25">
      <c r="A30" s="39"/>
      <c r="B30" s="41"/>
      <c r="C30" s="290" t="s">
        <v>308</v>
      </c>
      <c r="D30" s="291"/>
      <c r="E30" s="256">
        <f>SUBTOTAL(9,E23:E28)</f>
        <v>0</v>
      </c>
    </row>
    <row r="31" spans="1:5" ht="15.75" x14ac:dyDescent="0.25">
      <c r="A31" s="26"/>
      <c r="B31" s="27"/>
      <c r="C31" s="26"/>
      <c r="D31" s="26"/>
      <c r="E31" s="26"/>
    </row>
    <row r="32" spans="1:5" ht="15.75" x14ac:dyDescent="0.25">
      <c r="A32" s="26"/>
      <c r="B32" s="27"/>
      <c r="C32" s="292" t="s">
        <v>312</v>
      </c>
      <c r="D32" s="293"/>
      <c r="E32" s="256">
        <f>IF(SUBTOTAL(9,E8:E30) &lt; 0, 0, SUBTOTAL(9,E8:E30))</f>
        <v>0</v>
      </c>
    </row>
    <row r="33" spans="1:5" ht="15.75" x14ac:dyDescent="0.25">
      <c r="A33" s="26"/>
      <c r="B33" s="27"/>
      <c r="C33" s="26"/>
      <c r="D33" s="26"/>
      <c r="E33" s="257" t="s">
        <v>78</v>
      </c>
    </row>
    <row r="34" spans="1:5" ht="15.75" x14ac:dyDescent="0.25">
      <c r="A34" s="26"/>
      <c r="B34" s="27"/>
      <c r="C34" s="26"/>
      <c r="D34" s="26"/>
      <c r="E34" s="26"/>
    </row>
    <row r="35" spans="1:5" ht="15.75" x14ac:dyDescent="0.25">
      <c r="A35" s="287" t="s">
        <v>313</v>
      </c>
      <c r="B35" s="287"/>
      <c r="C35" s="287"/>
      <c r="D35" s="287"/>
      <c r="E35" s="287"/>
    </row>
    <row r="37" spans="1:5" x14ac:dyDescent="0.25">
      <c r="A37" s="42" t="s">
        <v>63</v>
      </c>
      <c r="B37" s="267"/>
    </row>
  </sheetData>
  <sheetProtection password="8C67" sheet="1" objects="1" scenarios="1"/>
  <mergeCells count="7">
    <mergeCell ref="A1:E1"/>
    <mergeCell ref="A2:E2"/>
    <mergeCell ref="A35:E35"/>
    <mergeCell ref="A4:E4"/>
    <mergeCell ref="A19:E19"/>
    <mergeCell ref="C30:D30"/>
    <mergeCell ref="C32:D32"/>
  </mergeCells>
  <dataValidations count="2">
    <dataValidation type="decimal" operator="lessThanOrEqual" allowBlank="1" showInputMessage="1" showErrorMessage="1" errorTitle="Negative Number" error="Enter value as a number less than or equal to $0" promptTitle="Negative Number" prompt="Enter credit as a number less than or equal to 0" sqref="C8:C13">
      <formula1>0</formula1>
    </dataValidation>
    <dataValidation type="decimal" operator="greaterThanOrEqual" allowBlank="1" showInputMessage="1" showErrorMessage="1" errorTitle="Positive Number" error="Enter value as a number greater than or equal to $0" sqref="C23:C28">
      <formula1>0</formula1>
    </dataValidation>
  </dataValidations>
  <printOptions horizontalCentered="1"/>
  <pageMargins left="0.7" right="0.7" top="0.75" bottom="1.02" header="0.3" footer="0.3"/>
  <pageSetup scale="85" orientation="portrait" horizontalDpi="300" verticalDpi="300" r:id="rId1"/>
  <headerFooter>
    <oddFooter>&amp;LArizona Department of Transportation
South Mountain Freeway Project
Addendum #5 (10-16-2015)
&amp;C&amp;UForm &amp;A
&amp;U-&amp;P--&amp;RRequest for Proposals
202 MA 054 H882701C
Volume I - Instructions to Proposers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zoomScale="110" zoomScaleNormal="100" zoomScaleSheetLayoutView="110" workbookViewId="0">
      <selection activeCell="D7" sqref="D7"/>
    </sheetView>
  </sheetViews>
  <sheetFormatPr defaultRowHeight="15" x14ac:dyDescent="0.25"/>
  <cols>
    <col min="1" max="1" width="15.7109375" customWidth="1"/>
    <col min="2" max="2" width="20.42578125" style="28" customWidth="1"/>
    <col min="3" max="3" width="19.85546875" style="28" customWidth="1"/>
    <col min="4" max="4" width="20.42578125" style="239" bestFit="1" customWidth="1"/>
    <col min="5" max="6" width="20.85546875" customWidth="1"/>
    <col min="7" max="7" width="7.42578125" hidden="1" customWidth="1"/>
    <col min="9" max="9" width="12.85546875" customWidth="1"/>
  </cols>
  <sheetData>
    <row r="1" spans="1:9" ht="29.25" customHeight="1" x14ac:dyDescent="0.25">
      <c r="A1" s="271" t="str">
        <f ca="1" xml:space="preserve"> "FORM " &amp; MID(CELL("filename",A1),FIND("]",CELL("filename",A1))+1,256)</f>
        <v>FORM M-2</v>
      </c>
      <c r="B1" s="271"/>
      <c r="C1" s="271"/>
      <c r="D1" s="271"/>
      <c r="E1" s="271"/>
      <c r="F1" s="271"/>
    </row>
    <row r="2" spans="1:9" ht="30.75" customHeight="1" x14ac:dyDescent="0.25">
      <c r="A2" s="286" t="s">
        <v>310</v>
      </c>
      <c r="B2" s="286"/>
      <c r="C2" s="286"/>
      <c r="D2" s="286"/>
      <c r="E2" s="286"/>
      <c r="F2" s="286"/>
    </row>
    <row r="3" spans="1:9" x14ac:dyDescent="0.25">
      <c r="A3" s="297" t="s">
        <v>286</v>
      </c>
      <c r="B3" s="297"/>
      <c r="C3" s="297"/>
      <c r="D3" s="297"/>
      <c r="E3" s="297"/>
      <c r="F3" s="297"/>
    </row>
    <row r="4" spans="1:9" ht="15.75" thickBot="1" x14ac:dyDescent="0.3"/>
    <row r="5" spans="1:9" ht="78.75" x14ac:dyDescent="0.25">
      <c r="A5" s="259" t="s">
        <v>287</v>
      </c>
      <c r="B5" s="260" t="s">
        <v>288</v>
      </c>
      <c r="C5" s="261" t="s">
        <v>314</v>
      </c>
      <c r="D5" s="262" t="s">
        <v>291</v>
      </c>
      <c r="E5" s="263" t="s">
        <v>289</v>
      </c>
      <c r="F5" s="228" t="s">
        <v>318</v>
      </c>
    </row>
    <row r="6" spans="1:9" ht="16.5" thickBot="1" x14ac:dyDescent="0.3">
      <c r="A6" s="44" t="s">
        <v>2</v>
      </c>
      <c r="B6" s="44" t="s">
        <v>6</v>
      </c>
      <c r="C6" s="229" t="s">
        <v>12</v>
      </c>
      <c r="D6" s="238" t="s">
        <v>13</v>
      </c>
      <c r="E6" s="230" t="s">
        <v>290</v>
      </c>
      <c r="F6" s="230" t="s">
        <v>89</v>
      </c>
      <c r="G6" s="231"/>
      <c r="H6" s="231"/>
      <c r="I6" s="231"/>
    </row>
    <row r="7" spans="1:9" x14ac:dyDescent="0.25">
      <c r="A7" s="24">
        <v>1</v>
      </c>
      <c r="B7" s="144"/>
      <c r="C7" s="232">
        <f>B7</f>
        <v>0</v>
      </c>
      <c r="D7" s="240">
        <f>(1.045)^(-A7/12)</f>
        <v>0.99633864537993932</v>
      </c>
      <c r="E7" s="227">
        <f>B7*D7</f>
        <v>0</v>
      </c>
      <c r="F7" s="264">
        <v>30175868.34425142</v>
      </c>
      <c r="G7" s="72">
        <v>42430</v>
      </c>
      <c r="H7" s="115"/>
    </row>
    <row r="8" spans="1:9" x14ac:dyDescent="0.25">
      <c r="A8" s="25">
        <v>2</v>
      </c>
      <c r="B8" s="145"/>
      <c r="C8" s="233">
        <f>B8+C7</f>
        <v>0</v>
      </c>
      <c r="D8" s="241">
        <f t="shared" ref="D8:D57" si="0">(1.045)^(-A8/12)</f>
        <v>0.99269069627753259</v>
      </c>
      <c r="E8" s="30">
        <f t="shared" ref="E8:E57" si="1">B8*D8</f>
        <v>0</v>
      </c>
      <c r="F8" s="265">
        <v>45462483.408596516</v>
      </c>
      <c r="G8" s="72">
        <v>42461</v>
      </c>
      <c r="H8" s="115"/>
    </row>
    <row r="9" spans="1:9" x14ac:dyDescent="0.25">
      <c r="A9" s="25">
        <v>3</v>
      </c>
      <c r="B9" s="145"/>
      <c r="C9" s="233">
        <f t="shared" ref="C9:C48" si="2">B9+C8</f>
        <v>0</v>
      </c>
      <c r="D9" s="241">
        <f t="shared" si="0"/>
        <v>0.98905610361042562</v>
      </c>
      <c r="E9" s="30">
        <f t="shared" si="1"/>
        <v>0</v>
      </c>
      <c r="F9" s="265">
        <v>55266268.828431942</v>
      </c>
      <c r="G9" s="72">
        <v>42491</v>
      </c>
      <c r="H9" s="115"/>
    </row>
    <row r="10" spans="1:9" x14ac:dyDescent="0.25">
      <c r="A10" s="25">
        <v>4</v>
      </c>
      <c r="B10" s="145"/>
      <c r="C10" s="233">
        <f t="shared" si="2"/>
        <v>0</v>
      </c>
      <c r="D10" s="241">
        <f t="shared" si="0"/>
        <v>0.98543481847597247</v>
      </c>
      <c r="E10" s="30">
        <f t="shared" si="1"/>
        <v>0</v>
      </c>
      <c r="F10" s="265">
        <v>64995804.931428187</v>
      </c>
      <c r="G10" s="72">
        <v>42522</v>
      </c>
      <c r="H10" s="115"/>
    </row>
    <row r="11" spans="1:9" x14ac:dyDescent="0.25">
      <c r="A11" s="25">
        <v>5</v>
      </c>
      <c r="B11" s="145"/>
      <c r="C11" s="233">
        <f t="shared" si="2"/>
        <v>0</v>
      </c>
      <c r="D11" s="241">
        <f t="shared" si="0"/>
        <v>0.98182679215057689</v>
      </c>
      <c r="E11" s="30">
        <f t="shared" si="1"/>
        <v>0</v>
      </c>
      <c r="F11" s="265">
        <v>82620262.705537438</v>
      </c>
      <c r="G11" s="72">
        <v>42552</v>
      </c>
      <c r="H11" s="115"/>
    </row>
    <row r="12" spans="1:9" x14ac:dyDescent="0.25">
      <c r="A12" s="25">
        <v>6</v>
      </c>
      <c r="B12" s="145"/>
      <c r="C12" s="233">
        <f t="shared" si="2"/>
        <v>0</v>
      </c>
      <c r="D12" s="241">
        <f t="shared" si="0"/>
        <v>0.978231976089037</v>
      </c>
      <c r="E12" s="30">
        <f t="shared" si="1"/>
        <v>0</v>
      </c>
      <c r="F12" s="265">
        <v>97663666.336108238</v>
      </c>
      <c r="G12" s="72">
        <v>42583</v>
      </c>
      <c r="H12" s="115"/>
    </row>
    <row r="13" spans="1:9" x14ac:dyDescent="0.25">
      <c r="A13" s="25">
        <v>7</v>
      </c>
      <c r="B13" s="145"/>
      <c r="C13" s="233">
        <f t="shared" si="2"/>
        <v>0</v>
      </c>
      <c r="D13" s="241">
        <f t="shared" si="0"/>
        <v>0.97465032192389234</v>
      </c>
      <c r="E13" s="30">
        <f t="shared" si="1"/>
        <v>0</v>
      </c>
      <c r="F13" s="265">
        <v>103740845.1068175</v>
      </c>
      <c r="G13" s="72">
        <v>42614</v>
      </c>
      <c r="H13" s="115"/>
    </row>
    <row r="14" spans="1:9" x14ac:dyDescent="0.25">
      <c r="A14" s="25">
        <v>8</v>
      </c>
      <c r="B14" s="145"/>
      <c r="C14" s="233">
        <f t="shared" si="2"/>
        <v>0</v>
      </c>
      <c r="D14" s="241">
        <f t="shared" si="0"/>
        <v>0.97108178146477275</v>
      </c>
      <c r="E14" s="30">
        <f t="shared" si="1"/>
        <v>0</v>
      </c>
      <c r="F14" s="265">
        <v>131209104.18795151</v>
      </c>
      <c r="G14" s="72">
        <v>42644</v>
      </c>
      <c r="H14" s="115"/>
    </row>
    <row r="15" spans="1:9" x14ac:dyDescent="0.25">
      <c r="A15" s="25">
        <v>9</v>
      </c>
      <c r="B15" s="145"/>
      <c r="C15" s="233">
        <f t="shared" si="2"/>
        <v>0</v>
      </c>
      <c r="D15" s="241">
        <f t="shared" si="0"/>
        <v>0.96752630669775008</v>
      </c>
      <c r="E15" s="30">
        <f t="shared" si="1"/>
        <v>0</v>
      </c>
      <c r="F15" s="265">
        <v>145302318.73321769</v>
      </c>
      <c r="G15" s="72">
        <v>42675</v>
      </c>
      <c r="H15" s="115"/>
    </row>
    <row r="16" spans="1:9" x14ac:dyDescent="0.25">
      <c r="A16" s="25">
        <v>10</v>
      </c>
      <c r="B16" s="145"/>
      <c r="C16" s="233">
        <f t="shared" si="2"/>
        <v>0</v>
      </c>
      <c r="D16" s="241">
        <f t="shared" si="0"/>
        <v>0.96398384978469198</v>
      </c>
      <c r="E16" s="30">
        <f t="shared" si="1"/>
        <v>0</v>
      </c>
      <c r="F16" s="265">
        <v>159865307.09665939</v>
      </c>
      <c r="G16" s="72">
        <v>42705</v>
      </c>
      <c r="H16" s="115"/>
    </row>
    <row r="17" spans="1:8" x14ac:dyDescent="0.25">
      <c r="A17" s="25">
        <v>11</v>
      </c>
      <c r="B17" s="145"/>
      <c r="C17" s="233">
        <f t="shared" si="2"/>
        <v>0</v>
      </c>
      <c r="D17" s="241">
        <f t="shared" si="0"/>
        <v>0.96045436306261889</v>
      </c>
      <c r="E17" s="30">
        <f t="shared" si="1"/>
        <v>0</v>
      </c>
      <c r="F17" s="265">
        <v>174428295.4601011</v>
      </c>
      <c r="G17" s="72">
        <v>42736</v>
      </c>
      <c r="H17" s="115"/>
    </row>
    <row r="18" spans="1:8" x14ac:dyDescent="0.25">
      <c r="A18" s="25">
        <v>12</v>
      </c>
      <c r="B18" s="145"/>
      <c r="C18" s="233">
        <f t="shared" si="2"/>
        <v>0</v>
      </c>
      <c r="D18" s="241">
        <f t="shared" si="0"/>
        <v>0.95693779904306231</v>
      </c>
      <c r="E18" s="30">
        <f t="shared" si="1"/>
        <v>0</v>
      </c>
      <c r="F18" s="265">
        <v>187581962.3690162</v>
      </c>
      <c r="G18" s="72">
        <v>42767</v>
      </c>
      <c r="H18" s="115"/>
    </row>
    <row r="19" spans="1:8" x14ac:dyDescent="0.25">
      <c r="A19" s="234">
        <v>13</v>
      </c>
      <c r="B19" s="145"/>
      <c r="C19" s="30">
        <f t="shared" si="2"/>
        <v>0</v>
      </c>
      <c r="D19" s="241">
        <f t="shared" si="0"/>
        <v>0.95343411041142545</v>
      </c>
      <c r="E19" s="30">
        <f t="shared" si="1"/>
        <v>0</v>
      </c>
      <c r="F19" s="265">
        <v>202392105.73174641</v>
      </c>
      <c r="G19" s="72">
        <v>42795</v>
      </c>
      <c r="H19" s="115"/>
    </row>
    <row r="20" spans="1:8" x14ac:dyDescent="0.25">
      <c r="A20" s="234">
        <v>14</v>
      </c>
      <c r="B20" s="145"/>
      <c r="C20" s="30">
        <f t="shared" si="2"/>
        <v>0</v>
      </c>
      <c r="D20" s="241">
        <f t="shared" si="0"/>
        <v>0.94994325002634694</v>
      </c>
      <c r="E20" s="30">
        <f t="shared" si="1"/>
        <v>0</v>
      </c>
      <c r="F20" s="265">
        <v>216718058.39643365</v>
      </c>
      <c r="G20" s="72">
        <v>42826</v>
      </c>
      <c r="H20" s="115"/>
    </row>
    <row r="21" spans="1:8" x14ac:dyDescent="0.25">
      <c r="A21" s="234">
        <v>15</v>
      </c>
      <c r="B21" s="145"/>
      <c r="C21" s="30">
        <f t="shared" si="2"/>
        <v>0</v>
      </c>
      <c r="D21" s="241">
        <f t="shared" si="0"/>
        <v>0.94646517091906768</v>
      </c>
      <c r="E21" s="30">
        <f t="shared" si="1"/>
        <v>0</v>
      </c>
      <c r="F21" s="265">
        <v>230900794.5515812</v>
      </c>
      <c r="G21" s="72">
        <v>42856</v>
      </c>
      <c r="H21" s="115"/>
    </row>
    <row r="22" spans="1:8" x14ac:dyDescent="0.25">
      <c r="A22" s="234">
        <v>16</v>
      </c>
      <c r="B22" s="145"/>
      <c r="C22" s="30">
        <f t="shared" si="2"/>
        <v>0</v>
      </c>
      <c r="D22" s="241">
        <f t="shared" si="0"/>
        <v>0.94299982629279655</v>
      </c>
      <c r="E22" s="30">
        <f t="shared" si="1"/>
        <v>0</v>
      </c>
      <c r="F22" s="265">
        <v>243157586.33283764</v>
      </c>
      <c r="G22" s="72">
        <v>42887</v>
      </c>
      <c r="H22" s="115"/>
    </row>
    <row r="23" spans="1:8" x14ac:dyDescent="0.25">
      <c r="A23" s="234">
        <v>17</v>
      </c>
      <c r="B23" s="145"/>
      <c r="C23" s="30">
        <f t="shared" si="2"/>
        <v>0</v>
      </c>
      <c r="D23" s="241">
        <f t="shared" si="0"/>
        <v>0.93954716952208306</v>
      </c>
      <c r="E23" s="30">
        <f t="shared" si="1"/>
        <v>0</v>
      </c>
      <c r="F23" s="265">
        <v>257214180.35230774</v>
      </c>
      <c r="G23" s="72">
        <v>42917</v>
      </c>
      <c r="H23" s="115"/>
    </row>
    <row r="24" spans="1:8" x14ac:dyDescent="0.25">
      <c r="A24" s="234">
        <v>18</v>
      </c>
      <c r="B24" s="145"/>
      <c r="C24" s="30">
        <f t="shared" si="2"/>
        <v>0</v>
      </c>
      <c r="D24" s="241">
        <f t="shared" si="0"/>
        <v>0.9361071541521887</v>
      </c>
      <c r="E24" s="30">
        <f t="shared" si="1"/>
        <v>0</v>
      </c>
      <c r="F24" s="265">
        <v>273895715.64960766</v>
      </c>
      <c r="G24" s="72">
        <v>42948</v>
      </c>
      <c r="H24" s="115"/>
    </row>
    <row r="25" spans="1:8" x14ac:dyDescent="0.25">
      <c r="A25" s="234">
        <v>19</v>
      </c>
      <c r="B25" s="145"/>
      <c r="C25" s="30">
        <f t="shared" si="2"/>
        <v>0</v>
      </c>
      <c r="D25" s="241">
        <f t="shared" si="0"/>
        <v>0.9326797338984617</v>
      </c>
      <c r="E25" s="30">
        <f t="shared" si="1"/>
        <v>0</v>
      </c>
      <c r="F25" s="265">
        <v>303913643.95628232</v>
      </c>
      <c r="G25" s="72">
        <v>42979</v>
      </c>
      <c r="H25" s="115"/>
    </row>
    <row r="26" spans="1:8" x14ac:dyDescent="0.25">
      <c r="A26" s="234">
        <v>20</v>
      </c>
      <c r="B26" s="145"/>
      <c r="C26" s="30">
        <f t="shared" si="2"/>
        <v>0</v>
      </c>
      <c r="D26" s="241">
        <f t="shared" si="0"/>
        <v>0.92926486264571562</v>
      </c>
      <c r="E26" s="30">
        <f t="shared" si="1"/>
        <v>0</v>
      </c>
      <c r="F26" s="265">
        <v>334976207.92784941</v>
      </c>
      <c r="G26" s="72">
        <v>43009</v>
      </c>
      <c r="H26" s="115"/>
    </row>
    <row r="27" spans="1:8" x14ac:dyDescent="0.25">
      <c r="A27" s="234">
        <v>21</v>
      </c>
      <c r="B27" s="145"/>
      <c r="C27" s="30">
        <f t="shared" si="2"/>
        <v>0</v>
      </c>
      <c r="D27" s="241">
        <f t="shared" si="0"/>
        <v>0.92586249444760771</v>
      </c>
      <c r="E27" s="30">
        <f t="shared" si="1"/>
        <v>0</v>
      </c>
      <c r="F27" s="265">
        <v>365036753.70678532</v>
      </c>
      <c r="G27" s="72">
        <v>43040</v>
      </c>
      <c r="H27" s="115"/>
    </row>
    <row r="28" spans="1:8" x14ac:dyDescent="0.25">
      <c r="A28" s="234">
        <v>22</v>
      </c>
      <c r="B28" s="145"/>
      <c r="C28" s="30">
        <f t="shared" si="2"/>
        <v>0</v>
      </c>
      <c r="D28" s="241">
        <f t="shared" si="0"/>
        <v>0.92247258352602102</v>
      </c>
      <c r="E28" s="30">
        <f t="shared" si="1"/>
        <v>0</v>
      </c>
      <c r="F28" s="265">
        <v>396099317.67835242</v>
      </c>
      <c r="G28" s="72">
        <v>43070</v>
      </c>
      <c r="H28" s="115"/>
    </row>
    <row r="29" spans="1:8" x14ac:dyDescent="0.25">
      <c r="A29" s="234">
        <v>23</v>
      </c>
      <c r="B29" s="145"/>
      <c r="C29" s="30">
        <f t="shared" si="2"/>
        <v>0</v>
      </c>
      <c r="D29" s="241">
        <f t="shared" si="0"/>
        <v>0.91909508427044895</v>
      </c>
      <c r="E29" s="30">
        <f t="shared" si="1"/>
        <v>0</v>
      </c>
      <c r="F29" s="265">
        <v>427161881.64991951</v>
      </c>
      <c r="G29" s="266">
        <v>43101</v>
      </c>
      <c r="H29" s="115"/>
    </row>
    <row r="30" spans="1:8" x14ac:dyDescent="0.25">
      <c r="A30" s="234">
        <v>24</v>
      </c>
      <c r="B30" s="145"/>
      <c r="C30" s="30">
        <f t="shared" si="2"/>
        <v>0</v>
      </c>
      <c r="D30" s="241">
        <f t="shared" si="0"/>
        <v>0.91572995123738021</v>
      </c>
      <c r="E30" s="30">
        <f t="shared" si="1"/>
        <v>0</v>
      </c>
      <c r="F30" s="265">
        <v>455218391.04359305</v>
      </c>
      <c r="G30" s="266">
        <v>43132</v>
      </c>
      <c r="H30" s="115"/>
    </row>
    <row r="31" spans="1:8" x14ac:dyDescent="0.25">
      <c r="A31" s="25">
        <v>25</v>
      </c>
      <c r="B31" s="145"/>
      <c r="C31" s="233">
        <f t="shared" si="2"/>
        <v>0</v>
      </c>
      <c r="D31" s="241">
        <f t="shared" si="0"/>
        <v>0.91237713914968932</v>
      </c>
      <c r="E31" s="30">
        <f t="shared" si="1"/>
        <v>0</v>
      </c>
      <c r="F31" s="265">
        <v>486211947.57632685</v>
      </c>
      <c r="G31" s="245">
        <v>43160</v>
      </c>
      <c r="H31" s="115"/>
    </row>
    <row r="32" spans="1:8" x14ac:dyDescent="0.25">
      <c r="A32" s="25">
        <v>26</v>
      </c>
      <c r="B32" s="145"/>
      <c r="C32" s="233">
        <f t="shared" si="2"/>
        <v>0</v>
      </c>
      <c r="D32" s="241">
        <f t="shared" si="0"/>
        <v>0.90903660289602595</v>
      </c>
      <c r="E32" s="30">
        <f t="shared" si="1"/>
        <v>0</v>
      </c>
      <c r="F32" s="265">
        <v>516163534.24131542</v>
      </c>
      <c r="G32" s="245">
        <v>43191</v>
      </c>
      <c r="H32" s="115"/>
    </row>
    <row r="33" spans="1:8" x14ac:dyDescent="0.25">
      <c r="A33" s="25">
        <v>27</v>
      </c>
      <c r="B33" s="145"/>
      <c r="C33" s="233">
        <f t="shared" si="2"/>
        <v>0</v>
      </c>
      <c r="D33" s="241">
        <f t="shared" si="0"/>
        <v>0.90570829753020843</v>
      </c>
      <c r="E33" s="30">
        <f t="shared" si="1"/>
        <v>0</v>
      </c>
      <c r="F33" s="265">
        <v>547113507.1284703</v>
      </c>
      <c r="G33" s="72">
        <v>43221</v>
      </c>
      <c r="H33" s="115"/>
    </row>
    <row r="34" spans="1:8" x14ac:dyDescent="0.25">
      <c r="A34" s="25">
        <v>28</v>
      </c>
      <c r="B34" s="145"/>
      <c r="C34" s="233">
        <f t="shared" si="2"/>
        <v>0</v>
      </c>
      <c r="D34" s="241">
        <f t="shared" si="0"/>
        <v>0.90239217827061879</v>
      </c>
      <c r="E34" s="30">
        <f t="shared" si="1"/>
        <v>0</v>
      </c>
      <c r="F34" s="265">
        <v>577065093.79345894</v>
      </c>
      <c r="G34" s="72">
        <v>43252</v>
      </c>
      <c r="H34" s="115"/>
    </row>
    <row r="35" spans="1:8" x14ac:dyDescent="0.25">
      <c r="A35" s="25">
        <v>29</v>
      </c>
      <c r="B35" s="145"/>
      <c r="C35" s="233">
        <f t="shared" si="2"/>
        <v>0</v>
      </c>
      <c r="D35" s="241">
        <f t="shared" si="0"/>
        <v>0.89908820049960114</v>
      </c>
      <c r="E35" s="30">
        <f t="shared" si="1"/>
        <v>0</v>
      </c>
      <c r="F35" s="265">
        <v>608563443.78662658</v>
      </c>
      <c r="G35" s="72">
        <v>43282</v>
      </c>
      <c r="H35" s="115"/>
    </row>
    <row r="36" spans="1:8" x14ac:dyDescent="0.25">
      <c r="A36" s="25">
        <v>30</v>
      </c>
      <c r="B36" s="145"/>
      <c r="C36" s="233">
        <f t="shared" si="2"/>
        <v>0</v>
      </c>
      <c r="D36" s="241">
        <f t="shared" si="0"/>
        <v>0.89579631976286</v>
      </c>
      <c r="E36" s="30">
        <f t="shared" si="1"/>
        <v>0</v>
      </c>
      <c r="F36" s="265">
        <v>640061793.77979422</v>
      </c>
      <c r="G36" s="72">
        <v>43313</v>
      </c>
      <c r="H36" s="115"/>
    </row>
    <row r="37" spans="1:8" x14ac:dyDescent="0.25">
      <c r="A37" s="25">
        <v>31</v>
      </c>
      <c r="B37" s="145"/>
      <c r="C37" s="233">
        <f t="shared" si="2"/>
        <v>0</v>
      </c>
      <c r="D37" s="241">
        <f t="shared" si="0"/>
        <v>0.89251649176886283</v>
      </c>
      <c r="E37" s="30">
        <f t="shared" si="1"/>
        <v>0</v>
      </c>
      <c r="F37" s="265">
        <v>670529463.21078897</v>
      </c>
      <c r="G37" s="72">
        <v>43344</v>
      </c>
      <c r="H37" s="115"/>
    </row>
    <row r="38" spans="1:8" x14ac:dyDescent="0.25">
      <c r="A38" s="25">
        <v>32</v>
      </c>
      <c r="B38" s="145"/>
      <c r="C38" s="233">
        <f t="shared" si="2"/>
        <v>0</v>
      </c>
      <c r="D38" s="241">
        <f t="shared" si="0"/>
        <v>0.88924867238824468</v>
      </c>
      <c r="E38" s="30">
        <f t="shared" si="1"/>
        <v>0</v>
      </c>
      <c r="F38" s="265">
        <v>702002660.56872368</v>
      </c>
      <c r="G38" s="72">
        <v>43374</v>
      </c>
      <c r="H38" s="115"/>
    </row>
    <row r="39" spans="1:8" x14ac:dyDescent="0.25">
      <c r="A39" s="25">
        <v>33</v>
      </c>
      <c r="B39" s="145"/>
      <c r="C39" s="233">
        <f t="shared" si="2"/>
        <v>0</v>
      </c>
      <c r="D39" s="241">
        <f t="shared" si="0"/>
        <v>0.88599281765321325</v>
      </c>
      <c r="E39" s="30">
        <f t="shared" si="1"/>
        <v>0</v>
      </c>
      <c r="F39" s="265">
        <v>732460593.49575722</v>
      </c>
      <c r="G39" s="72">
        <v>43405</v>
      </c>
      <c r="H39" s="115"/>
    </row>
    <row r="40" spans="1:8" x14ac:dyDescent="0.25">
      <c r="A40" s="25">
        <v>34</v>
      </c>
      <c r="B40" s="145"/>
      <c r="C40" s="233">
        <f t="shared" si="2"/>
        <v>0</v>
      </c>
      <c r="D40" s="241">
        <f t="shared" si="0"/>
        <v>0.88274888375695815</v>
      </c>
      <c r="E40" s="30">
        <f t="shared" si="1"/>
        <v>0</v>
      </c>
      <c r="F40" s="265">
        <v>763933790.85369194</v>
      </c>
      <c r="G40" s="72">
        <v>43435</v>
      </c>
      <c r="H40" s="115"/>
    </row>
    <row r="41" spans="1:8" x14ac:dyDescent="0.25">
      <c r="A41" s="25">
        <v>35</v>
      </c>
      <c r="B41" s="145"/>
      <c r="C41" s="233">
        <f t="shared" si="2"/>
        <v>0</v>
      </c>
      <c r="D41" s="241">
        <f t="shared" si="0"/>
        <v>0.87951682705306111</v>
      </c>
      <c r="E41" s="30">
        <f t="shared" si="1"/>
        <v>0</v>
      </c>
      <c r="F41" s="265">
        <v>795406988.21162665</v>
      </c>
      <c r="G41" s="72">
        <v>43466</v>
      </c>
      <c r="H41" s="115"/>
    </row>
    <row r="42" spans="1:8" x14ac:dyDescent="0.25">
      <c r="A42" s="25">
        <v>36</v>
      </c>
      <c r="B42" s="145"/>
      <c r="C42" s="233">
        <f t="shared" si="2"/>
        <v>0</v>
      </c>
      <c r="D42" s="241">
        <f t="shared" si="0"/>
        <v>0.87629660405490928</v>
      </c>
      <c r="E42" s="30">
        <f t="shared" si="1"/>
        <v>0</v>
      </c>
      <c r="F42" s="265">
        <v>823834392.27685797</v>
      </c>
      <c r="G42" s="72">
        <v>43497</v>
      </c>
      <c r="H42" s="115"/>
    </row>
    <row r="43" spans="1:8" x14ac:dyDescent="0.25">
      <c r="A43" s="234">
        <v>37</v>
      </c>
      <c r="B43" s="145"/>
      <c r="C43" s="30">
        <f t="shared" si="2"/>
        <v>0</v>
      </c>
      <c r="D43" s="241">
        <f t="shared" si="0"/>
        <v>0.87308817143510942</v>
      </c>
      <c r="E43" s="30">
        <f t="shared" si="1"/>
        <v>0</v>
      </c>
      <c r="F43" s="265">
        <v>855172863.58887041</v>
      </c>
      <c r="G43" s="72">
        <v>43525</v>
      </c>
      <c r="H43" s="115"/>
    </row>
    <row r="44" spans="1:8" x14ac:dyDescent="0.25">
      <c r="A44" s="234">
        <v>38</v>
      </c>
      <c r="B44" s="145"/>
      <c r="C44" s="30">
        <f t="shared" si="2"/>
        <v>0</v>
      </c>
      <c r="D44" s="241">
        <f t="shared" si="0"/>
        <v>0.86989148602490518</v>
      </c>
      <c r="E44" s="30">
        <f t="shared" si="1"/>
        <v>0</v>
      </c>
      <c r="F44" s="265">
        <v>885418071.18023717</v>
      </c>
      <c r="G44" s="72">
        <v>43556</v>
      </c>
      <c r="H44" s="115"/>
    </row>
    <row r="45" spans="1:8" x14ac:dyDescent="0.25">
      <c r="A45" s="234">
        <v>39</v>
      </c>
      <c r="B45" s="145"/>
      <c r="C45" s="30">
        <f t="shared" si="2"/>
        <v>0</v>
      </c>
      <c r="D45" s="241">
        <f t="shared" si="0"/>
        <v>0.86670650481359646</v>
      </c>
      <c r="E45" s="30">
        <f t="shared" si="1"/>
        <v>0</v>
      </c>
      <c r="F45" s="265">
        <v>916671452.35798287</v>
      </c>
      <c r="G45" s="72">
        <v>43586</v>
      </c>
      <c r="H45" s="115"/>
    </row>
    <row r="46" spans="1:8" x14ac:dyDescent="0.25">
      <c r="A46" s="234">
        <v>40</v>
      </c>
      <c r="B46" s="145"/>
      <c r="C46" s="30">
        <f t="shared" si="2"/>
        <v>0</v>
      </c>
      <c r="D46" s="241">
        <f t="shared" si="0"/>
        <v>0.86353318494796072</v>
      </c>
      <c r="E46" s="30">
        <f t="shared" si="1"/>
        <v>0</v>
      </c>
      <c r="F46" s="265">
        <v>946916659.94934964</v>
      </c>
      <c r="G46" s="72">
        <v>43617</v>
      </c>
      <c r="H46" s="115"/>
    </row>
    <row r="47" spans="1:8" x14ac:dyDescent="0.25">
      <c r="A47" s="234">
        <v>41</v>
      </c>
      <c r="B47" s="145"/>
      <c r="C47" s="30">
        <f t="shared" si="2"/>
        <v>0</v>
      </c>
      <c r="D47" s="241">
        <f t="shared" si="0"/>
        <v>0.86037148373167582</v>
      </c>
      <c r="E47" s="30">
        <f t="shared" si="1"/>
        <v>0</v>
      </c>
      <c r="F47" s="265">
        <v>965343101.7221868</v>
      </c>
      <c r="G47" s="72">
        <v>43647</v>
      </c>
      <c r="H47" s="115"/>
    </row>
    <row r="48" spans="1:8" x14ac:dyDescent="0.25">
      <c r="A48" s="234">
        <v>42</v>
      </c>
      <c r="B48" s="145"/>
      <c r="C48" s="30">
        <f t="shared" si="2"/>
        <v>0</v>
      </c>
      <c r="D48" s="241">
        <f t="shared" si="0"/>
        <v>0.85722135862474647</v>
      </c>
      <c r="E48" s="30">
        <f t="shared" si="1"/>
        <v>0</v>
      </c>
      <c r="F48" s="265">
        <v>979660584.58788192</v>
      </c>
      <c r="G48" s="72">
        <v>43678</v>
      </c>
      <c r="H48" s="115"/>
    </row>
    <row r="49" spans="1:8" x14ac:dyDescent="0.25">
      <c r="A49" s="234">
        <v>43</v>
      </c>
      <c r="B49" s="145"/>
      <c r="C49" s="30">
        <f t="shared" ref="C49:C57" si="3">B49+C48</f>
        <v>0</v>
      </c>
      <c r="D49" s="241">
        <f t="shared" si="0"/>
        <v>0.85408276724293108</v>
      </c>
      <c r="E49" s="30">
        <f t="shared" si="1"/>
        <v>0</v>
      </c>
      <c r="F49" s="265">
        <v>993513938.73964226</v>
      </c>
      <c r="G49" s="72">
        <v>43709</v>
      </c>
      <c r="H49" s="115"/>
    </row>
    <row r="50" spans="1:8" x14ac:dyDescent="0.25">
      <c r="A50" s="234">
        <v>44</v>
      </c>
      <c r="B50" s="145"/>
      <c r="C50" s="30">
        <f t="shared" si="3"/>
        <v>0</v>
      </c>
      <c r="D50" s="241">
        <f t="shared" si="0"/>
        <v>0.85095566735717199</v>
      </c>
      <c r="E50" s="30">
        <f t="shared" si="1"/>
        <v>0</v>
      </c>
      <c r="F50" s="265">
        <v>1007827504.5349883</v>
      </c>
      <c r="G50" s="72">
        <v>43739</v>
      </c>
      <c r="H50" s="115"/>
    </row>
    <row r="51" spans="1:8" x14ac:dyDescent="0.25">
      <c r="A51" s="234">
        <v>45</v>
      </c>
      <c r="B51" s="145"/>
      <c r="C51" s="30">
        <f t="shared" si="3"/>
        <v>0</v>
      </c>
      <c r="D51" s="241">
        <f t="shared" si="0"/>
        <v>0.84784001689302702</v>
      </c>
      <c r="E51" s="30">
        <f t="shared" si="1"/>
        <v>0</v>
      </c>
      <c r="F51" s="265">
        <v>1021679342.4014522</v>
      </c>
      <c r="G51" s="72">
        <v>43770</v>
      </c>
      <c r="H51" s="115"/>
    </row>
    <row r="52" spans="1:8" x14ac:dyDescent="0.25">
      <c r="A52" s="234">
        <v>46</v>
      </c>
      <c r="B52" s="145"/>
      <c r="C52" s="30">
        <f t="shared" si="3"/>
        <v>0</v>
      </c>
      <c r="D52" s="241">
        <f t="shared" si="0"/>
        <v>0.84473577393010346</v>
      </c>
      <c r="E52" s="30">
        <f t="shared" si="1"/>
        <v>0</v>
      </c>
      <c r="F52" s="265">
        <v>1035992908.1967982</v>
      </c>
      <c r="G52" s="72">
        <v>43800</v>
      </c>
      <c r="H52" s="115"/>
    </row>
    <row r="53" spans="1:8" x14ac:dyDescent="0.25">
      <c r="A53" s="234">
        <v>47</v>
      </c>
      <c r="B53" s="145"/>
      <c r="C53" s="30">
        <f t="shared" si="3"/>
        <v>0</v>
      </c>
      <c r="D53" s="241">
        <f t="shared" si="0"/>
        <v>0.84164289670149406</v>
      </c>
      <c r="E53" s="30">
        <f t="shared" si="1"/>
        <v>0</v>
      </c>
      <c r="F53" s="265">
        <v>1050306473.9921442</v>
      </c>
      <c r="G53" s="72">
        <v>43831</v>
      </c>
      <c r="H53" s="115"/>
    </row>
    <row r="54" spans="1:8" x14ac:dyDescent="0.25">
      <c r="A54" s="234">
        <v>48</v>
      </c>
      <c r="B54" s="145"/>
      <c r="C54" s="30">
        <f t="shared" si="3"/>
        <v>0</v>
      </c>
      <c r="D54" s="241">
        <f t="shared" si="0"/>
        <v>0.83856134359321488</v>
      </c>
      <c r="E54" s="30">
        <f t="shared" si="1"/>
        <v>0</v>
      </c>
      <c r="F54" s="265">
        <v>1063696583.929726</v>
      </c>
      <c r="G54" s="72">
        <v>43862</v>
      </c>
      <c r="H54" s="115"/>
    </row>
    <row r="55" spans="1:8" x14ac:dyDescent="0.25">
      <c r="A55" s="234">
        <v>49</v>
      </c>
      <c r="B55" s="145"/>
      <c r="C55" s="30">
        <f t="shared" si="3"/>
        <v>0</v>
      </c>
      <c r="D55" s="241">
        <f t="shared" si="0"/>
        <v>0.83549107314364557</v>
      </c>
      <c r="E55" s="30">
        <f t="shared" si="1"/>
        <v>0</v>
      </c>
      <c r="F55" s="265">
        <v>1077998128.4318488</v>
      </c>
      <c r="G55" s="72">
        <v>43891</v>
      </c>
      <c r="H55" s="115"/>
    </row>
    <row r="56" spans="1:8" x14ac:dyDescent="0.25">
      <c r="A56" s="234">
        <v>50</v>
      </c>
      <c r="B56" s="145"/>
      <c r="C56" s="30">
        <f t="shared" si="3"/>
        <v>0</v>
      </c>
      <c r="D56" s="241">
        <f t="shared" si="0"/>
        <v>0.83243204404297155</v>
      </c>
      <c r="E56" s="30">
        <f t="shared" si="1"/>
        <v>0</v>
      </c>
      <c r="F56" s="265">
        <v>1091830985.3090127</v>
      </c>
      <c r="G56" s="72">
        <v>43922</v>
      </c>
      <c r="H56" s="115"/>
    </row>
    <row r="57" spans="1:8" x14ac:dyDescent="0.25">
      <c r="A57" s="234">
        <v>51</v>
      </c>
      <c r="B57" s="145"/>
      <c r="C57" s="30">
        <f t="shared" si="3"/>
        <v>0</v>
      </c>
      <c r="D57" s="242">
        <f t="shared" si="0"/>
        <v>0.82938421513262828</v>
      </c>
      <c r="E57" s="30">
        <f t="shared" si="1"/>
        <v>0</v>
      </c>
      <c r="F57" s="265">
        <v>1105202746.9569378</v>
      </c>
      <c r="G57" s="72">
        <v>43952</v>
      </c>
      <c r="H57" s="115"/>
    </row>
    <row r="58" spans="1:8" ht="15.75" thickBot="1" x14ac:dyDescent="0.3">
      <c r="A58" s="115"/>
      <c r="E58" s="235"/>
      <c r="F58" s="235"/>
    </row>
    <row r="59" spans="1:8" ht="15.75" thickBot="1" x14ac:dyDescent="0.3">
      <c r="A59" s="43" t="s">
        <v>11</v>
      </c>
      <c r="B59" s="236">
        <f>SUBTOTAL(9,B7:B57)</f>
        <v>0</v>
      </c>
      <c r="C59" s="294"/>
      <c r="D59" s="295"/>
      <c r="E59" s="236">
        <f>SUBTOTAL(9,E7:E57)</f>
        <v>0</v>
      </c>
      <c r="F59" s="258"/>
    </row>
    <row r="60" spans="1:8" ht="26.25" customHeight="1" x14ac:dyDescent="0.25">
      <c r="A60" s="115"/>
      <c r="B60" s="243" t="s">
        <v>292</v>
      </c>
      <c r="C60" s="296"/>
      <c r="D60" s="296"/>
      <c r="E60" s="244" t="s">
        <v>77</v>
      </c>
      <c r="F60" s="244"/>
    </row>
    <row r="61" spans="1:8" x14ac:dyDescent="0.25">
      <c r="A61" s="115"/>
      <c r="C61" s="237"/>
      <c r="E61" s="235"/>
      <c r="F61" s="235"/>
    </row>
    <row r="62" spans="1:8" ht="27" customHeight="1" x14ac:dyDescent="0.25">
      <c r="A62" s="298" t="s">
        <v>315</v>
      </c>
      <c r="B62" s="298"/>
      <c r="C62" s="298"/>
      <c r="D62" s="298"/>
      <c r="E62" s="298"/>
      <c r="F62" s="298"/>
    </row>
    <row r="74" spans="2:3" x14ac:dyDescent="0.25">
      <c r="B74"/>
      <c r="C74"/>
    </row>
    <row r="75" spans="2:3" x14ac:dyDescent="0.25">
      <c r="B75"/>
      <c r="C75"/>
    </row>
    <row r="76" spans="2:3" x14ac:dyDescent="0.25">
      <c r="B76"/>
      <c r="C76"/>
    </row>
    <row r="77" spans="2:3" x14ac:dyDescent="0.25">
      <c r="B77"/>
      <c r="C77"/>
    </row>
    <row r="78" spans="2:3" x14ac:dyDescent="0.25">
      <c r="B78"/>
      <c r="C78"/>
    </row>
  </sheetData>
  <sheetProtection password="8C67" sheet="1" objects="1" scenarios="1"/>
  <mergeCells count="6">
    <mergeCell ref="A62:F62"/>
    <mergeCell ref="C59:D59"/>
    <mergeCell ref="C60:D60"/>
    <mergeCell ref="A1:F1"/>
    <mergeCell ref="A2:F2"/>
    <mergeCell ref="A3:F3"/>
  </mergeCells>
  <printOptions horizontalCentered="1"/>
  <pageMargins left="0.7" right="0.7" top="0.75" bottom="1.1200000000000001" header="0.3" footer="0.3"/>
  <pageSetup scale="76" orientation="portrait" horizontalDpi="300" verticalDpi="300" r:id="rId1"/>
  <headerFooter>
    <oddFooter>&amp;LArizona Department of Transportation
South Mountain Freeway Project
Addendum #5 (10-16-2015)
&amp;C&amp;UForm &amp;A
&amp;U-&amp;P--&amp;RRequest for Proposals
202 MA 054 H882701C
Volume I - Instructions to Proposers</oddFooter>
  </headerFooter>
  <rowBreaks count="1" manualBreakCount="1">
    <brk id="4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80" zoomScaleNormal="100" zoomScaleSheetLayoutView="80" workbookViewId="0">
      <selection activeCell="C7" sqref="C7"/>
    </sheetView>
  </sheetViews>
  <sheetFormatPr defaultRowHeight="15" x14ac:dyDescent="0.25"/>
  <cols>
    <col min="1" max="1" width="20.7109375" customWidth="1"/>
    <col min="2" max="2" width="22" customWidth="1"/>
    <col min="3" max="3" width="22" style="161" customWidth="1"/>
    <col min="4" max="5" width="23.7109375" customWidth="1"/>
    <col min="6" max="7" width="23.5703125" customWidth="1"/>
    <col min="8" max="8" width="25.140625" customWidth="1"/>
  </cols>
  <sheetData>
    <row r="1" spans="1:11" ht="36.75" customHeight="1" x14ac:dyDescent="0.25">
      <c r="A1" s="271" t="str">
        <f ca="1" xml:space="preserve"> "FORM " &amp; MID(CELL("filename",A1),FIND("]",CELL("filename",A1))+1,256)</f>
        <v>FORM N-1</v>
      </c>
      <c r="B1" s="271"/>
      <c r="C1" s="271"/>
      <c r="D1" s="271"/>
      <c r="E1" s="271"/>
      <c r="F1" s="271"/>
      <c r="G1" s="271"/>
      <c r="H1" s="271"/>
      <c r="I1" s="22"/>
      <c r="J1" s="22"/>
      <c r="K1" s="22"/>
    </row>
    <row r="2" spans="1:11" ht="25.5" customHeight="1" x14ac:dyDescent="0.25">
      <c r="A2" s="286" t="s">
        <v>87</v>
      </c>
      <c r="B2" s="286"/>
      <c r="C2" s="286"/>
      <c r="D2" s="286"/>
      <c r="E2" s="286"/>
      <c r="F2" s="286"/>
      <c r="G2" s="286"/>
      <c r="H2" s="286"/>
    </row>
    <row r="3" spans="1:11" ht="12.75" customHeight="1" thickBot="1" x14ac:dyDescent="0.3">
      <c r="A3" s="46"/>
      <c r="B3" s="98"/>
      <c r="C3" s="157"/>
      <c r="D3" s="46"/>
      <c r="E3" s="46"/>
      <c r="F3" s="47"/>
      <c r="G3" s="47"/>
    </row>
    <row r="4" spans="1:11" s="35" customFormat="1" ht="51.75" customHeight="1" x14ac:dyDescent="0.25">
      <c r="A4" s="180" t="s">
        <v>70</v>
      </c>
      <c r="B4" s="82" t="s">
        <v>170</v>
      </c>
      <c r="C4" s="158" t="s">
        <v>222</v>
      </c>
      <c r="D4" s="99" t="s">
        <v>171</v>
      </c>
      <c r="E4" s="154" t="s">
        <v>223</v>
      </c>
      <c r="F4" s="163" t="s">
        <v>224</v>
      </c>
      <c r="G4" s="163" t="s">
        <v>225</v>
      </c>
      <c r="H4" s="68" t="s">
        <v>228</v>
      </c>
    </row>
    <row r="5" spans="1:11" s="35" customFormat="1" ht="19.5" customHeight="1" x14ac:dyDescent="0.25">
      <c r="A5" s="69" t="s">
        <v>2</v>
      </c>
      <c r="B5" s="83" t="s">
        <v>6</v>
      </c>
      <c r="C5" s="159" t="s">
        <v>12</v>
      </c>
      <c r="D5" s="70" t="s">
        <v>13</v>
      </c>
      <c r="E5" s="155" t="s">
        <v>88</v>
      </c>
      <c r="F5" s="164" t="s">
        <v>226</v>
      </c>
      <c r="G5" s="164" t="s">
        <v>91</v>
      </c>
      <c r="H5" s="71" t="s">
        <v>227</v>
      </c>
    </row>
    <row r="6" spans="1:11" s="35" customFormat="1" ht="21" customHeight="1" x14ac:dyDescent="0.25">
      <c r="A6" s="181"/>
      <c r="B6" s="156"/>
      <c r="C6" s="159">
        <v>0.02</v>
      </c>
      <c r="D6" s="156"/>
      <c r="E6" s="156">
        <v>0.03</v>
      </c>
      <c r="F6" s="165"/>
      <c r="G6" s="167">
        <v>4.4999999999999998E-2</v>
      </c>
      <c r="H6" s="188"/>
    </row>
    <row r="7" spans="1:11" ht="15.75" x14ac:dyDescent="0.25">
      <c r="A7" s="61">
        <v>1</v>
      </c>
      <c r="B7" s="100">
        <f>'N-1.1'!G7</f>
        <v>0</v>
      </c>
      <c r="C7" s="162">
        <f>(1+$C$6)^(3+$A7)</f>
        <v>1.08243216</v>
      </c>
      <c r="D7" s="97">
        <f>'N-1.2'!E5</f>
        <v>0</v>
      </c>
      <c r="E7" s="162">
        <f>(1+$E$6)^(3+$A7)</f>
        <v>1.1255088099999999</v>
      </c>
      <c r="F7" s="166">
        <f>B7*C7+D7*E7</f>
        <v>0</v>
      </c>
      <c r="G7" s="168">
        <f>1/(1+$G$6)^(3+A7)</f>
        <v>0.83856134359321488</v>
      </c>
      <c r="H7" s="101">
        <f>F7*G7</f>
        <v>0</v>
      </c>
    </row>
    <row r="8" spans="1:11" ht="15.75" x14ac:dyDescent="0.25">
      <c r="A8" s="61">
        <v>2</v>
      </c>
      <c r="B8" s="100">
        <f>'N-1.1'!G8</f>
        <v>0</v>
      </c>
      <c r="C8" s="162">
        <f t="shared" ref="C8:C36" si="0">(1+$C$6)^(3+$A8)</f>
        <v>1.1040808032</v>
      </c>
      <c r="D8" s="97">
        <f>'N-1.2'!E6</f>
        <v>0</v>
      </c>
      <c r="E8" s="162">
        <f t="shared" ref="E8:E36" si="1">(1+$E$6)^(3+$A8)</f>
        <v>1.1592740742999998</v>
      </c>
      <c r="F8" s="166">
        <f t="shared" ref="F8:F36" si="2">B8*C8+D8*E8</f>
        <v>0</v>
      </c>
      <c r="G8" s="168">
        <f t="shared" ref="G8:G36" si="3">1/(1+$G$6)^(3+A8)</f>
        <v>0.80245104650068411</v>
      </c>
      <c r="H8" s="101">
        <f t="shared" ref="H8:H36" si="4">F8*G8</f>
        <v>0</v>
      </c>
    </row>
    <row r="9" spans="1:11" ht="15.75" x14ac:dyDescent="0.25">
      <c r="A9" s="61">
        <v>3</v>
      </c>
      <c r="B9" s="100">
        <f>'N-1.1'!G9</f>
        <v>0</v>
      </c>
      <c r="C9" s="162">
        <f t="shared" si="0"/>
        <v>1.1261624192640001</v>
      </c>
      <c r="D9" s="97">
        <f>'N-1.2'!E7</f>
        <v>0</v>
      </c>
      <c r="E9" s="162">
        <f t="shared" si="1"/>
        <v>1.1940522965289999</v>
      </c>
      <c r="F9" s="166">
        <f t="shared" si="2"/>
        <v>0</v>
      </c>
      <c r="G9" s="168">
        <f t="shared" si="3"/>
        <v>0.76789573827816682</v>
      </c>
      <c r="H9" s="101">
        <f t="shared" si="4"/>
        <v>0</v>
      </c>
    </row>
    <row r="10" spans="1:11" ht="15.75" x14ac:dyDescent="0.25">
      <c r="A10" s="61">
        <v>4</v>
      </c>
      <c r="B10" s="100">
        <f>'N-1.1'!G10</f>
        <v>0</v>
      </c>
      <c r="C10" s="162">
        <f t="shared" si="0"/>
        <v>1.1486856676492798</v>
      </c>
      <c r="D10" s="97">
        <f>'N-1.2'!E8</f>
        <v>0</v>
      </c>
      <c r="E10" s="162">
        <f t="shared" si="1"/>
        <v>1.22987386542487</v>
      </c>
      <c r="F10" s="166">
        <f t="shared" si="2"/>
        <v>0</v>
      </c>
      <c r="G10" s="168">
        <f t="shared" si="3"/>
        <v>0.73482845768245619</v>
      </c>
      <c r="H10" s="101">
        <f t="shared" si="4"/>
        <v>0</v>
      </c>
    </row>
    <row r="11" spans="1:11" ht="15.75" x14ac:dyDescent="0.25">
      <c r="A11" s="61">
        <v>5</v>
      </c>
      <c r="B11" s="100">
        <f>'N-1.1'!G11</f>
        <v>0</v>
      </c>
      <c r="C11" s="162">
        <f t="shared" si="0"/>
        <v>1.1716593810022655</v>
      </c>
      <c r="D11" s="97">
        <f>'N-1.2'!E9</f>
        <v>0</v>
      </c>
      <c r="E11" s="162">
        <f t="shared" si="1"/>
        <v>1.2667700813876159</v>
      </c>
      <c r="F11" s="166">
        <f t="shared" si="2"/>
        <v>0</v>
      </c>
      <c r="G11" s="168">
        <f t="shared" si="3"/>
        <v>0.70318512696885782</v>
      </c>
      <c r="H11" s="101">
        <f t="shared" si="4"/>
        <v>0</v>
      </c>
    </row>
    <row r="12" spans="1:11" ht="15.75" x14ac:dyDescent="0.25">
      <c r="A12" s="61">
        <v>6</v>
      </c>
      <c r="B12" s="100">
        <f>'N-1.1'!G12</f>
        <v>0</v>
      </c>
      <c r="C12" s="162">
        <f t="shared" si="0"/>
        <v>1.1950925686223108</v>
      </c>
      <c r="D12" s="97">
        <f>'N-1.2'!E10</f>
        <v>0</v>
      </c>
      <c r="E12" s="162">
        <f t="shared" si="1"/>
        <v>1.3047731838292445</v>
      </c>
      <c r="F12" s="166">
        <f t="shared" si="2"/>
        <v>0</v>
      </c>
      <c r="G12" s="168">
        <f t="shared" si="3"/>
        <v>0.67290442772139514</v>
      </c>
      <c r="H12" s="101">
        <f t="shared" si="4"/>
        <v>0</v>
      </c>
    </row>
    <row r="13" spans="1:11" ht="15.75" x14ac:dyDescent="0.25">
      <c r="A13" s="61">
        <v>7</v>
      </c>
      <c r="B13" s="100">
        <f>'N-1.1'!G13</f>
        <v>0</v>
      </c>
      <c r="C13" s="162">
        <f t="shared" si="0"/>
        <v>1.2189944199947571</v>
      </c>
      <c r="D13" s="97">
        <f>'N-1.2'!E11</f>
        <v>0</v>
      </c>
      <c r="E13" s="162">
        <f t="shared" si="1"/>
        <v>1.3439163793441218</v>
      </c>
      <c r="F13" s="166">
        <f t="shared" si="2"/>
        <v>0</v>
      </c>
      <c r="G13" s="168">
        <f t="shared" si="3"/>
        <v>0.64392768203004325</v>
      </c>
      <c r="H13" s="101">
        <f t="shared" si="4"/>
        <v>0</v>
      </c>
    </row>
    <row r="14" spans="1:11" ht="15.75" x14ac:dyDescent="0.25">
      <c r="A14" s="61">
        <v>8</v>
      </c>
      <c r="B14" s="100">
        <f>'N-1.1'!G14</f>
        <v>0</v>
      </c>
      <c r="C14" s="162">
        <f t="shared" si="0"/>
        <v>1.243374308394652</v>
      </c>
      <c r="D14" s="97">
        <f>'N-1.2'!E12</f>
        <v>0</v>
      </c>
      <c r="E14" s="162">
        <f t="shared" si="1"/>
        <v>1.3842338707244455</v>
      </c>
      <c r="F14" s="166">
        <f t="shared" si="2"/>
        <v>0</v>
      </c>
      <c r="G14" s="168">
        <f t="shared" si="3"/>
        <v>0.61619873878473042</v>
      </c>
      <c r="H14" s="101">
        <f t="shared" si="4"/>
        <v>0</v>
      </c>
    </row>
    <row r="15" spans="1:11" ht="15.75" x14ac:dyDescent="0.25">
      <c r="A15" s="61">
        <v>9</v>
      </c>
      <c r="B15" s="100">
        <f>'N-1.1'!G15</f>
        <v>0</v>
      </c>
      <c r="C15" s="162">
        <f t="shared" si="0"/>
        <v>1.2682417945625453</v>
      </c>
      <c r="D15" s="97">
        <f>'N-1.2'!E13</f>
        <v>0</v>
      </c>
      <c r="E15" s="162">
        <f t="shared" si="1"/>
        <v>1.4257608868461786</v>
      </c>
      <c r="F15" s="166">
        <f t="shared" si="2"/>
        <v>0</v>
      </c>
      <c r="G15" s="168">
        <f t="shared" si="3"/>
        <v>0.58966386486577083</v>
      </c>
      <c r="H15" s="101">
        <f t="shared" si="4"/>
        <v>0</v>
      </c>
    </row>
    <row r="16" spans="1:11" ht="15.75" x14ac:dyDescent="0.25">
      <c r="A16" s="61">
        <v>10</v>
      </c>
      <c r="B16" s="100">
        <f>'N-1.1'!G16</f>
        <v>0</v>
      </c>
      <c r="C16" s="162">
        <f t="shared" si="0"/>
        <v>1.2936066304537961</v>
      </c>
      <c r="D16" s="97">
        <f>'N-1.2'!E14</f>
        <v>0</v>
      </c>
      <c r="E16" s="162">
        <f t="shared" si="1"/>
        <v>1.4685337134515639</v>
      </c>
      <c r="F16" s="166">
        <f t="shared" si="2"/>
        <v>0</v>
      </c>
      <c r="G16" s="168">
        <f t="shared" si="3"/>
        <v>0.56427164101987637</v>
      </c>
      <c r="H16" s="101">
        <f t="shared" si="4"/>
        <v>0</v>
      </c>
    </row>
    <row r="17" spans="1:11" ht="15.75" x14ac:dyDescent="0.25">
      <c r="A17" s="61">
        <v>11</v>
      </c>
      <c r="B17" s="100">
        <f>'N-1.1'!G17</f>
        <v>0</v>
      </c>
      <c r="C17" s="162">
        <f t="shared" si="0"/>
        <v>1.3194787630628722</v>
      </c>
      <c r="D17" s="97">
        <f>'N-1.2'!E15</f>
        <v>0</v>
      </c>
      <c r="E17" s="162">
        <f t="shared" si="1"/>
        <v>1.512589724855111</v>
      </c>
      <c r="F17" s="166">
        <f t="shared" si="2"/>
        <v>0</v>
      </c>
      <c r="G17" s="168">
        <f t="shared" si="3"/>
        <v>0.53997286221997753</v>
      </c>
      <c r="H17" s="101">
        <f t="shared" si="4"/>
        <v>0</v>
      </c>
    </row>
    <row r="18" spans="1:11" ht="15.75" x14ac:dyDescent="0.25">
      <c r="A18" s="61">
        <v>12</v>
      </c>
      <c r="B18" s="100">
        <f>'N-1.1'!G18</f>
        <v>0</v>
      </c>
      <c r="C18" s="162">
        <f t="shared" si="0"/>
        <v>1.3458683383241292</v>
      </c>
      <c r="D18" s="97">
        <f>'N-1.2'!E16</f>
        <v>0</v>
      </c>
      <c r="E18" s="162">
        <f t="shared" si="1"/>
        <v>1.5579674166007644</v>
      </c>
      <c r="F18" s="166">
        <f t="shared" si="2"/>
        <v>0</v>
      </c>
      <c r="G18" s="168">
        <f t="shared" si="3"/>
        <v>0.51672044231576797</v>
      </c>
      <c r="H18" s="101">
        <f t="shared" si="4"/>
        <v>0</v>
      </c>
    </row>
    <row r="19" spans="1:11" ht="15.75" x14ac:dyDescent="0.25">
      <c r="A19" s="61">
        <v>13</v>
      </c>
      <c r="B19" s="100">
        <f>'N-1.1'!G19</f>
        <v>0</v>
      </c>
      <c r="C19" s="162">
        <f t="shared" si="0"/>
        <v>1.372785705090612</v>
      </c>
      <c r="D19" s="97">
        <f>'N-1.2'!E17</f>
        <v>0</v>
      </c>
      <c r="E19" s="162">
        <f t="shared" si="1"/>
        <v>1.6047064390987871</v>
      </c>
      <c r="F19" s="166">
        <f t="shared" si="2"/>
        <v>0</v>
      </c>
      <c r="G19" s="168">
        <f t="shared" si="3"/>
        <v>0.49446932279020878</v>
      </c>
      <c r="H19" s="101">
        <f t="shared" si="4"/>
        <v>0</v>
      </c>
    </row>
    <row r="20" spans="1:11" ht="15.75" x14ac:dyDescent="0.25">
      <c r="A20" s="61">
        <v>14</v>
      </c>
      <c r="B20" s="100">
        <f>'N-1.1'!G20</f>
        <v>0</v>
      </c>
      <c r="C20" s="162">
        <f t="shared" si="0"/>
        <v>1.4002414191924244</v>
      </c>
      <c r="D20" s="97">
        <f>'N-1.2'!E18</f>
        <v>0</v>
      </c>
      <c r="E20" s="162">
        <f t="shared" si="1"/>
        <v>1.6528476322717507</v>
      </c>
      <c r="F20" s="166">
        <f t="shared" si="2"/>
        <v>0</v>
      </c>
      <c r="G20" s="168">
        <f t="shared" si="3"/>
        <v>0.47317638544517582</v>
      </c>
      <c r="H20" s="101">
        <f t="shared" si="4"/>
        <v>0</v>
      </c>
    </row>
    <row r="21" spans="1:11" ht="15.75" x14ac:dyDescent="0.25">
      <c r="A21" s="61">
        <v>15</v>
      </c>
      <c r="B21" s="100">
        <f>'N-1.1'!G21</f>
        <v>0</v>
      </c>
      <c r="C21" s="162">
        <f t="shared" si="0"/>
        <v>1.4282462475762727</v>
      </c>
      <c r="D21" s="97">
        <f>'N-1.2'!E19</f>
        <v>0</v>
      </c>
      <c r="E21" s="162">
        <f t="shared" si="1"/>
        <v>1.7024330612399032</v>
      </c>
      <c r="F21" s="166">
        <f t="shared" si="2"/>
        <v>0</v>
      </c>
      <c r="G21" s="168">
        <f t="shared" si="3"/>
        <v>0.45280036884705832</v>
      </c>
      <c r="H21" s="101">
        <f t="shared" si="4"/>
        <v>0</v>
      </c>
    </row>
    <row r="22" spans="1:11" ht="15.75" x14ac:dyDescent="0.25">
      <c r="A22" s="61">
        <v>16</v>
      </c>
      <c r="B22" s="100">
        <f>'N-1.1'!G22</f>
        <v>0</v>
      </c>
      <c r="C22" s="162">
        <f t="shared" si="0"/>
        <v>1.4568111725277981</v>
      </c>
      <c r="D22" s="97">
        <f>'N-1.2'!E20</f>
        <v>0</v>
      </c>
      <c r="E22" s="162">
        <f t="shared" si="1"/>
        <v>1.7535060530771003</v>
      </c>
      <c r="F22" s="166">
        <f t="shared" si="2"/>
        <v>0</v>
      </c>
      <c r="G22" s="168">
        <f t="shared" si="3"/>
        <v>0.43330178837039074</v>
      </c>
      <c r="H22" s="101">
        <f t="shared" si="4"/>
        <v>0</v>
      </c>
    </row>
    <row r="23" spans="1:11" ht="15.75" x14ac:dyDescent="0.25">
      <c r="A23" s="61">
        <v>17</v>
      </c>
      <c r="B23" s="100">
        <f>'N-1.1'!G23</f>
        <v>0</v>
      </c>
      <c r="C23" s="162">
        <f t="shared" si="0"/>
        <v>1.4859473959783542</v>
      </c>
      <c r="D23" s="97">
        <f>'N-1.2'!E21</f>
        <v>0</v>
      </c>
      <c r="E23" s="162">
        <f t="shared" si="1"/>
        <v>1.8061112346694133</v>
      </c>
      <c r="F23" s="166">
        <f t="shared" si="2"/>
        <v>0</v>
      </c>
      <c r="G23" s="168">
        <f t="shared" si="3"/>
        <v>0.41464285968458453</v>
      </c>
      <c r="H23" s="101">
        <f t="shared" si="4"/>
        <v>0</v>
      </c>
    </row>
    <row r="24" spans="1:11" ht="15.75" x14ac:dyDescent="0.25">
      <c r="A24" s="61">
        <v>18</v>
      </c>
      <c r="B24" s="100">
        <f>'N-1.1'!G24</f>
        <v>0</v>
      </c>
      <c r="C24" s="162">
        <f t="shared" si="0"/>
        <v>1.5156663438979212</v>
      </c>
      <c r="D24" s="97">
        <f>'N-1.2'!E22</f>
        <v>0</v>
      </c>
      <c r="E24" s="162">
        <f t="shared" si="1"/>
        <v>1.8602945717094954</v>
      </c>
      <c r="F24" s="166">
        <f t="shared" si="2"/>
        <v>0</v>
      </c>
      <c r="G24" s="168">
        <f t="shared" si="3"/>
        <v>0.39678742553548757</v>
      </c>
      <c r="H24" s="101">
        <f t="shared" si="4"/>
        <v>0</v>
      </c>
    </row>
    <row r="25" spans="1:11" ht="15.75" x14ac:dyDescent="0.25">
      <c r="A25" s="61">
        <v>19</v>
      </c>
      <c r="B25" s="100">
        <f>'N-1.1'!G25</f>
        <v>0</v>
      </c>
      <c r="C25" s="162">
        <f t="shared" si="0"/>
        <v>1.5459796707758797</v>
      </c>
      <c r="D25" s="97">
        <f>'N-1.2'!E23</f>
        <v>0</v>
      </c>
      <c r="E25" s="162">
        <f t="shared" si="1"/>
        <v>1.9161034088607805</v>
      </c>
      <c r="F25" s="166">
        <f t="shared" si="2"/>
        <v>0</v>
      </c>
      <c r="G25" s="168">
        <f t="shared" si="3"/>
        <v>0.37970088567989252</v>
      </c>
      <c r="H25" s="101">
        <f t="shared" si="4"/>
        <v>0</v>
      </c>
      <c r="I25" s="59"/>
      <c r="J25" s="59"/>
      <c r="K25" s="59"/>
    </row>
    <row r="26" spans="1:11" ht="15.75" x14ac:dyDescent="0.25">
      <c r="A26" s="61">
        <v>20</v>
      </c>
      <c r="B26" s="100">
        <f>'N-1.1'!G26</f>
        <v>0</v>
      </c>
      <c r="C26" s="162">
        <f t="shared" si="0"/>
        <v>1.576899264191397</v>
      </c>
      <c r="D26" s="97">
        <f>'N-1.2'!E24</f>
        <v>0</v>
      </c>
      <c r="E26" s="162">
        <f t="shared" si="1"/>
        <v>1.973586511126604</v>
      </c>
      <c r="F26" s="166">
        <f t="shared" si="2"/>
        <v>0</v>
      </c>
      <c r="G26" s="168">
        <f t="shared" si="3"/>
        <v>0.36335012983721771</v>
      </c>
      <c r="H26" s="101">
        <f t="shared" si="4"/>
        <v>0</v>
      </c>
      <c r="I26" s="46"/>
      <c r="J26" s="46"/>
      <c r="K26" s="47"/>
    </row>
    <row r="27" spans="1:11" ht="15.75" x14ac:dyDescent="0.25">
      <c r="A27" s="61">
        <v>21</v>
      </c>
      <c r="B27" s="100">
        <f>'N-1.1'!G27</f>
        <v>0</v>
      </c>
      <c r="C27" s="162">
        <f t="shared" si="0"/>
        <v>1.608437249475225</v>
      </c>
      <c r="D27" s="97">
        <f>'N-1.2'!E25</f>
        <v>0</v>
      </c>
      <c r="E27" s="162">
        <f t="shared" si="1"/>
        <v>2.0327941064604018</v>
      </c>
      <c r="F27" s="166">
        <f t="shared" si="2"/>
        <v>0</v>
      </c>
      <c r="G27" s="168">
        <f t="shared" si="3"/>
        <v>0.34770347352843806</v>
      </c>
      <c r="H27" s="101">
        <f t="shared" si="4"/>
        <v>0</v>
      </c>
      <c r="I27" s="60"/>
      <c r="J27" s="60"/>
      <c r="K27" s="47"/>
    </row>
    <row r="28" spans="1:11" ht="15.75" x14ac:dyDescent="0.25">
      <c r="A28" s="61">
        <v>22</v>
      </c>
      <c r="B28" s="100">
        <f>'N-1.1'!G28</f>
        <v>0</v>
      </c>
      <c r="C28" s="162">
        <f t="shared" si="0"/>
        <v>1.6406059944647295</v>
      </c>
      <c r="D28" s="97">
        <f>'N-1.2'!E26</f>
        <v>0</v>
      </c>
      <c r="E28" s="162">
        <f t="shared" si="1"/>
        <v>2.0937779296542138</v>
      </c>
      <c r="F28" s="166">
        <f t="shared" si="2"/>
        <v>0</v>
      </c>
      <c r="G28" s="168">
        <f t="shared" si="3"/>
        <v>0.3327305966779312</v>
      </c>
      <c r="H28" s="101">
        <f t="shared" si="4"/>
        <v>0</v>
      </c>
    </row>
    <row r="29" spans="1:11" ht="15.75" x14ac:dyDescent="0.25">
      <c r="A29" s="61">
        <v>23</v>
      </c>
      <c r="B29" s="100">
        <f>'N-1.1'!G29</f>
        <v>0</v>
      </c>
      <c r="C29" s="162">
        <f t="shared" si="0"/>
        <v>1.6734181143540243</v>
      </c>
      <c r="D29" s="97">
        <f>'N-1.2'!E27</f>
        <v>0</v>
      </c>
      <c r="E29" s="162">
        <f t="shared" si="1"/>
        <v>2.1565912675438406</v>
      </c>
      <c r="F29" s="166">
        <f t="shared" si="2"/>
        <v>0</v>
      </c>
      <c r="G29" s="168">
        <f t="shared" si="3"/>
        <v>0.31840248485926437</v>
      </c>
      <c r="H29" s="101">
        <f t="shared" si="4"/>
        <v>0</v>
      </c>
    </row>
    <row r="30" spans="1:11" ht="15.75" x14ac:dyDescent="0.25">
      <c r="A30" s="61">
        <v>24</v>
      </c>
      <c r="B30" s="100">
        <f>'N-1.1'!G30</f>
        <v>0</v>
      </c>
      <c r="C30" s="162">
        <f t="shared" si="0"/>
        <v>1.7068864766411045</v>
      </c>
      <c r="D30" s="97">
        <f>'N-1.2'!E28</f>
        <v>0</v>
      </c>
      <c r="E30" s="162">
        <f t="shared" si="1"/>
        <v>2.2212890055701555</v>
      </c>
      <c r="F30" s="166">
        <f t="shared" si="2"/>
        <v>0</v>
      </c>
      <c r="G30" s="168">
        <f t="shared" si="3"/>
        <v>0.30469137307106642</v>
      </c>
      <c r="H30" s="101">
        <f t="shared" si="4"/>
        <v>0</v>
      </c>
    </row>
    <row r="31" spans="1:11" ht="15.75" x14ac:dyDescent="0.25">
      <c r="A31" s="61">
        <v>25</v>
      </c>
      <c r="B31" s="100">
        <f>'N-1.1'!G31</f>
        <v>0</v>
      </c>
      <c r="C31" s="162">
        <f t="shared" si="0"/>
        <v>1.7410242061739269</v>
      </c>
      <c r="D31" s="97">
        <f>'N-1.2'!E29</f>
        <v>0</v>
      </c>
      <c r="E31" s="162">
        <f t="shared" si="1"/>
        <v>2.2879276757372602</v>
      </c>
      <c r="F31" s="166">
        <f t="shared" si="2"/>
        <v>0</v>
      </c>
      <c r="G31" s="168">
        <f t="shared" si="3"/>
        <v>0.2915706919340349</v>
      </c>
      <c r="H31" s="101">
        <f t="shared" si="4"/>
        <v>0</v>
      </c>
    </row>
    <row r="32" spans="1:11" ht="15.75" x14ac:dyDescent="0.25">
      <c r="A32" s="61">
        <v>26</v>
      </c>
      <c r="B32" s="100">
        <f>'N-1.1'!G32</f>
        <v>0</v>
      </c>
      <c r="C32" s="162">
        <f t="shared" si="0"/>
        <v>1.7758446902974052</v>
      </c>
      <c r="D32" s="97">
        <f>'N-1.2'!E30</f>
        <v>0</v>
      </c>
      <c r="E32" s="162">
        <f t="shared" si="1"/>
        <v>2.3565655060093778</v>
      </c>
      <c r="F32" s="166">
        <f t="shared" si="2"/>
        <v>0</v>
      </c>
      <c r="G32" s="168">
        <f t="shared" si="3"/>
        <v>0.27901501620481806</v>
      </c>
      <c r="H32" s="101">
        <f t="shared" si="4"/>
        <v>0</v>
      </c>
    </row>
    <row r="33" spans="1:8" ht="15.75" x14ac:dyDescent="0.25">
      <c r="A33" s="61">
        <v>27</v>
      </c>
      <c r="B33" s="100">
        <f>'N-1.1'!G33</f>
        <v>0</v>
      </c>
      <c r="C33" s="162">
        <f t="shared" si="0"/>
        <v>1.8113615841033535</v>
      </c>
      <c r="D33" s="97">
        <f>'N-1.2'!E31</f>
        <v>0</v>
      </c>
      <c r="E33" s="162">
        <f t="shared" si="1"/>
        <v>2.4272624711896591</v>
      </c>
      <c r="F33" s="166">
        <f t="shared" si="2"/>
        <v>0</v>
      </c>
      <c r="G33" s="168">
        <f t="shared" si="3"/>
        <v>0.26700001550700303</v>
      </c>
      <c r="H33" s="101">
        <f t="shared" si="4"/>
        <v>0</v>
      </c>
    </row>
    <row r="34" spans="1:8" ht="15.75" x14ac:dyDescent="0.25">
      <c r="A34" s="61">
        <v>28</v>
      </c>
      <c r="B34" s="100">
        <f>'N-1.1'!G34</f>
        <v>0</v>
      </c>
      <c r="C34" s="162">
        <f t="shared" si="0"/>
        <v>1.8475888157854201</v>
      </c>
      <c r="D34" s="97">
        <f>'N-1.2'!E32</f>
        <v>0</v>
      </c>
      <c r="E34" s="162">
        <f t="shared" si="1"/>
        <v>2.5000803453253493</v>
      </c>
      <c r="F34" s="166">
        <f t="shared" si="2"/>
        <v>0</v>
      </c>
      <c r="G34" s="168">
        <f t="shared" si="3"/>
        <v>0.2555024071837349</v>
      </c>
      <c r="H34" s="101">
        <f t="shared" si="4"/>
        <v>0</v>
      </c>
    </row>
    <row r="35" spans="1:8" ht="15.75" x14ac:dyDescent="0.25">
      <c r="A35" s="61">
        <v>29</v>
      </c>
      <c r="B35" s="100">
        <f>'N-1.1'!G35</f>
        <v>0</v>
      </c>
      <c r="C35" s="162">
        <f t="shared" si="0"/>
        <v>1.8845405921011289</v>
      </c>
      <c r="D35" s="97">
        <f>'N-1.2'!E33</f>
        <v>0</v>
      </c>
      <c r="E35" s="162">
        <f t="shared" si="1"/>
        <v>2.5750827556851092</v>
      </c>
      <c r="F35" s="166">
        <f t="shared" si="2"/>
        <v>0</v>
      </c>
      <c r="G35" s="168">
        <f t="shared" si="3"/>
        <v>0.24449991118060768</v>
      </c>
      <c r="H35" s="101">
        <f t="shared" si="4"/>
        <v>0</v>
      </c>
    </row>
    <row r="36" spans="1:8" ht="16.5" thickBot="1" x14ac:dyDescent="0.3">
      <c r="A36" s="189">
        <v>30</v>
      </c>
      <c r="B36" s="190">
        <f>'N-1.1'!G36</f>
        <v>0</v>
      </c>
      <c r="C36" s="191">
        <f t="shared" si="0"/>
        <v>1.9222314039431516</v>
      </c>
      <c r="D36" s="192">
        <f>'N-1.2'!E34</f>
        <v>0</v>
      </c>
      <c r="E36" s="191">
        <f t="shared" si="1"/>
        <v>2.6523352383556626</v>
      </c>
      <c r="F36" s="193">
        <f t="shared" si="2"/>
        <v>0</v>
      </c>
      <c r="G36" s="194">
        <f t="shared" si="3"/>
        <v>0.23397120687139494</v>
      </c>
      <c r="H36" s="195">
        <f t="shared" si="4"/>
        <v>0</v>
      </c>
    </row>
    <row r="37" spans="1:8" ht="12" customHeight="1" x14ac:dyDescent="0.25">
      <c r="A37" s="182"/>
      <c r="B37" s="183"/>
      <c r="C37" s="184"/>
      <c r="D37" s="185"/>
      <c r="E37" s="185"/>
      <c r="F37" s="185"/>
      <c r="G37" s="186"/>
      <c r="H37" s="187"/>
    </row>
    <row r="38" spans="1:8" ht="16.5" thickBot="1" x14ac:dyDescent="0.3">
      <c r="A38" s="169"/>
      <c r="B38" s="170"/>
      <c r="C38" s="171"/>
      <c r="D38" s="170"/>
      <c r="E38" s="170"/>
      <c r="F38" s="172"/>
      <c r="G38" s="173" t="s">
        <v>11</v>
      </c>
      <c r="H38" s="173">
        <f>SUBTOTAL(9,H7:H36)</f>
        <v>0</v>
      </c>
    </row>
    <row r="39" spans="1:8" x14ac:dyDescent="0.25">
      <c r="C39" s="160"/>
      <c r="D39" s="73"/>
      <c r="E39" s="115"/>
      <c r="H39" s="81" t="s">
        <v>76</v>
      </c>
    </row>
    <row r="41" spans="1:8" x14ac:dyDescent="0.25">
      <c r="D41" s="87"/>
      <c r="E41" s="87"/>
    </row>
    <row r="42" spans="1:8" x14ac:dyDescent="0.25">
      <c r="D42" s="37"/>
      <c r="E42" s="37"/>
    </row>
  </sheetData>
  <sheetProtection password="8C67" sheet="1" objects="1" scenarios="1"/>
  <mergeCells count="2">
    <mergeCell ref="A1:H1"/>
    <mergeCell ref="A2:H2"/>
  </mergeCells>
  <conditionalFormatting sqref="D42:E42">
    <cfRule type="cellIs" dxfId="0" priority="1" operator="equal">
      <formula>"NOT EQUAL"</formula>
    </cfRule>
  </conditionalFormatting>
  <printOptions horizontalCentered="1"/>
  <pageMargins left="0.7" right="0.7" top="0.75" bottom="0.75" header="0.3" footer="0.3"/>
  <pageSetup scale="66" orientation="landscape" horizontalDpi="300" verticalDpi="300" r:id="rId1"/>
  <headerFooter>
    <oddFooter>&amp;LArizona Department of Transportation
South Mountain Freeway Project
Addendum #5 (10-16-2015)
&amp;C&amp;UForm &amp;A
&amp;U-&amp;P--&amp;RRequest for Proposals
202 MA 054 H882701C
Volume I - Instructions to Proposers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110" zoomScaleNormal="100" zoomScaleSheetLayoutView="110" workbookViewId="0">
      <selection activeCell="G39" sqref="G39"/>
    </sheetView>
  </sheetViews>
  <sheetFormatPr defaultRowHeight="15" x14ac:dyDescent="0.25"/>
  <cols>
    <col min="1" max="1" width="18.85546875" customWidth="1"/>
    <col min="2" max="6" width="20.7109375" customWidth="1"/>
    <col min="7" max="7" width="22" customWidth="1"/>
  </cols>
  <sheetData>
    <row r="1" spans="1:11" ht="29.25" customHeight="1" x14ac:dyDescent="0.25">
      <c r="A1" s="271" t="str">
        <f ca="1" xml:space="preserve"> "FORM " &amp; MID(CELL("filename",A1),FIND("]",CELL("filename",A1))+1,256)</f>
        <v>FORM N-1.1</v>
      </c>
      <c r="B1" s="271"/>
      <c r="C1" s="271"/>
      <c r="D1" s="271"/>
      <c r="E1" s="271"/>
      <c r="F1" s="271"/>
      <c r="G1" s="271"/>
      <c r="H1" s="22"/>
      <c r="I1" s="22"/>
      <c r="J1" s="22"/>
      <c r="K1" s="22"/>
    </row>
    <row r="2" spans="1:11" ht="36.75" customHeight="1" x14ac:dyDescent="0.25">
      <c r="A2" s="286" t="s">
        <v>172</v>
      </c>
      <c r="B2" s="286"/>
      <c r="C2" s="286"/>
      <c r="D2" s="286"/>
      <c r="E2" s="286"/>
      <c r="F2" s="286"/>
      <c r="G2" s="286"/>
    </row>
    <row r="3" spans="1:11" ht="30.75" customHeight="1" thickBot="1" x14ac:dyDescent="0.3">
      <c r="A3" s="46"/>
      <c r="B3" s="299"/>
      <c r="C3" s="299"/>
      <c r="D3" s="299"/>
      <c r="E3" s="299"/>
      <c r="F3" s="299"/>
      <c r="G3" s="299"/>
    </row>
    <row r="4" spans="1:11" s="35" customFormat="1" ht="16.5" thickBot="1" x14ac:dyDescent="0.3">
      <c r="A4" s="303" t="s">
        <v>70</v>
      </c>
      <c r="B4" s="300" t="s">
        <v>232</v>
      </c>
      <c r="C4" s="301"/>
      <c r="D4" s="300" t="s">
        <v>233</v>
      </c>
      <c r="E4" s="302"/>
      <c r="F4" s="301"/>
      <c r="G4" s="305" t="s">
        <v>90</v>
      </c>
    </row>
    <row r="5" spans="1:11" s="35" customFormat="1" ht="31.5" x14ac:dyDescent="0.25">
      <c r="A5" s="304"/>
      <c r="B5" s="82" t="s">
        <v>230</v>
      </c>
      <c r="C5" s="82" t="s">
        <v>231</v>
      </c>
      <c r="D5" s="82" t="s">
        <v>84</v>
      </c>
      <c r="E5" s="82" t="s">
        <v>85</v>
      </c>
      <c r="F5" s="82" t="s">
        <v>235</v>
      </c>
      <c r="G5" s="306"/>
    </row>
    <row r="6" spans="1:11" s="35" customFormat="1" ht="21" customHeight="1" x14ac:dyDescent="0.25">
      <c r="A6" s="69" t="s">
        <v>2</v>
      </c>
      <c r="B6" s="83" t="s">
        <v>6</v>
      </c>
      <c r="C6" s="83" t="s">
        <v>12</v>
      </c>
      <c r="D6" s="83" t="s">
        <v>13</v>
      </c>
      <c r="E6" s="83" t="s">
        <v>88</v>
      </c>
      <c r="F6" s="83" t="s">
        <v>89</v>
      </c>
      <c r="G6" s="177" t="s">
        <v>234</v>
      </c>
    </row>
    <row r="7" spans="1:11" ht="15.75" x14ac:dyDescent="0.25">
      <c r="A7" s="61">
        <v>1</v>
      </c>
      <c r="B7" s="146"/>
      <c r="C7" s="146"/>
      <c r="D7" s="146"/>
      <c r="E7" s="146"/>
      <c r="F7" s="146"/>
      <c r="G7" s="85">
        <f>SUM(B7:F7)</f>
        <v>0</v>
      </c>
    </row>
    <row r="8" spans="1:11" ht="15.75" x14ac:dyDescent="0.25">
      <c r="A8" s="61">
        <v>2</v>
      </c>
      <c r="B8" s="146"/>
      <c r="C8" s="146"/>
      <c r="D8" s="146"/>
      <c r="E8" s="146"/>
      <c r="F8" s="146"/>
      <c r="G8" s="85">
        <f t="shared" ref="G8:G36" si="0">SUM(B8:F8)</f>
        <v>0</v>
      </c>
      <c r="H8" s="42"/>
    </row>
    <row r="9" spans="1:11" ht="15.75" x14ac:dyDescent="0.25">
      <c r="A9" s="61">
        <v>3</v>
      </c>
      <c r="B9" s="146"/>
      <c r="C9" s="146"/>
      <c r="D9" s="146"/>
      <c r="E9" s="146"/>
      <c r="F9" s="146"/>
      <c r="G9" s="85">
        <f t="shared" si="0"/>
        <v>0</v>
      </c>
    </row>
    <row r="10" spans="1:11" ht="15.75" x14ac:dyDescent="0.25">
      <c r="A10" s="61">
        <v>4</v>
      </c>
      <c r="B10" s="146"/>
      <c r="C10" s="146"/>
      <c r="D10" s="146"/>
      <c r="E10" s="146"/>
      <c r="F10" s="146"/>
      <c r="G10" s="85">
        <f t="shared" si="0"/>
        <v>0</v>
      </c>
    </row>
    <row r="11" spans="1:11" ht="15.75" x14ac:dyDescent="0.25">
      <c r="A11" s="61">
        <v>5</v>
      </c>
      <c r="B11" s="146"/>
      <c r="C11" s="146"/>
      <c r="D11" s="146"/>
      <c r="E11" s="146"/>
      <c r="F11" s="146"/>
      <c r="G11" s="85">
        <f t="shared" si="0"/>
        <v>0</v>
      </c>
    </row>
    <row r="12" spans="1:11" ht="15.75" x14ac:dyDescent="0.25">
      <c r="A12" s="61">
        <v>6</v>
      </c>
      <c r="B12" s="146"/>
      <c r="C12" s="146"/>
      <c r="D12" s="146"/>
      <c r="E12" s="146"/>
      <c r="F12" s="146"/>
      <c r="G12" s="85">
        <f t="shared" si="0"/>
        <v>0</v>
      </c>
    </row>
    <row r="13" spans="1:11" ht="15.75" x14ac:dyDescent="0.25">
      <c r="A13" s="61">
        <v>7</v>
      </c>
      <c r="B13" s="146"/>
      <c r="C13" s="146"/>
      <c r="D13" s="146"/>
      <c r="E13" s="146"/>
      <c r="F13" s="146"/>
      <c r="G13" s="85">
        <f t="shared" si="0"/>
        <v>0</v>
      </c>
    </row>
    <row r="14" spans="1:11" ht="15.75" x14ac:dyDescent="0.25">
      <c r="A14" s="61">
        <v>8</v>
      </c>
      <c r="B14" s="146"/>
      <c r="C14" s="146"/>
      <c r="D14" s="146"/>
      <c r="E14" s="146"/>
      <c r="F14" s="146"/>
      <c r="G14" s="85">
        <f t="shared" si="0"/>
        <v>0</v>
      </c>
    </row>
    <row r="15" spans="1:11" ht="15.75" x14ac:dyDescent="0.25">
      <c r="A15" s="61">
        <v>9</v>
      </c>
      <c r="B15" s="146"/>
      <c r="C15" s="146"/>
      <c r="D15" s="146"/>
      <c r="E15" s="146"/>
      <c r="F15" s="146"/>
      <c r="G15" s="85">
        <f t="shared" si="0"/>
        <v>0</v>
      </c>
    </row>
    <row r="16" spans="1:11" ht="15.75" x14ac:dyDescent="0.25">
      <c r="A16" s="61">
        <v>10</v>
      </c>
      <c r="B16" s="146"/>
      <c r="C16" s="146"/>
      <c r="D16" s="146"/>
      <c r="E16" s="146"/>
      <c r="F16" s="146"/>
      <c r="G16" s="85">
        <f t="shared" si="0"/>
        <v>0</v>
      </c>
    </row>
    <row r="17" spans="1:11" ht="15.75" x14ac:dyDescent="0.25">
      <c r="A17" s="61">
        <v>11</v>
      </c>
      <c r="B17" s="146"/>
      <c r="C17" s="146"/>
      <c r="D17" s="146"/>
      <c r="E17" s="146"/>
      <c r="F17" s="146"/>
      <c r="G17" s="85">
        <f t="shared" si="0"/>
        <v>0</v>
      </c>
    </row>
    <row r="18" spans="1:11" ht="15.75" x14ac:dyDescent="0.25">
      <c r="A18" s="61">
        <v>12</v>
      </c>
      <c r="B18" s="146"/>
      <c r="C18" s="146"/>
      <c r="D18" s="146"/>
      <c r="E18" s="146"/>
      <c r="F18" s="146"/>
      <c r="G18" s="85">
        <f t="shared" si="0"/>
        <v>0</v>
      </c>
    </row>
    <row r="19" spans="1:11" ht="15.75" x14ac:dyDescent="0.25">
      <c r="A19" s="61">
        <v>13</v>
      </c>
      <c r="B19" s="146"/>
      <c r="C19" s="146"/>
      <c r="D19" s="146"/>
      <c r="E19" s="146"/>
      <c r="F19" s="146"/>
      <c r="G19" s="85">
        <f t="shared" si="0"/>
        <v>0</v>
      </c>
    </row>
    <row r="20" spans="1:11" ht="15.75" x14ac:dyDescent="0.25">
      <c r="A20" s="61">
        <v>14</v>
      </c>
      <c r="B20" s="146"/>
      <c r="C20" s="146"/>
      <c r="D20" s="146"/>
      <c r="E20" s="146"/>
      <c r="F20" s="146"/>
      <c r="G20" s="85">
        <f t="shared" si="0"/>
        <v>0</v>
      </c>
    </row>
    <row r="21" spans="1:11" ht="15.75" x14ac:dyDescent="0.25">
      <c r="A21" s="61">
        <v>15</v>
      </c>
      <c r="B21" s="146"/>
      <c r="C21" s="146"/>
      <c r="D21" s="146"/>
      <c r="E21" s="146"/>
      <c r="F21" s="146"/>
      <c r="G21" s="85">
        <f t="shared" si="0"/>
        <v>0</v>
      </c>
    </row>
    <row r="22" spans="1:11" ht="15.75" x14ac:dyDescent="0.25">
      <c r="A22" s="61">
        <v>16</v>
      </c>
      <c r="B22" s="146"/>
      <c r="C22" s="146"/>
      <c r="D22" s="146"/>
      <c r="E22" s="146"/>
      <c r="F22" s="146"/>
      <c r="G22" s="85">
        <f t="shared" si="0"/>
        <v>0</v>
      </c>
    </row>
    <row r="23" spans="1:11" ht="15.75" x14ac:dyDescent="0.25">
      <c r="A23" s="61">
        <v>17</v>
      </c>
      <c r="B23" s="146"/>
      <c r="C23" s="146"/>
      <c r="D23" s="146"/>
      <c r="E23" s="146"/>
      <c r="F23" s="146"/>
      <c r="G23" s="85">
        <f t="shared" si="0"/>
        <v>0</v>
      </c>
    </row>
    <row r="24" spans="1:11" ht="15.75" x14ac:dyDescent="0.25">
      <c r="A24" s="61">
        <v>18</v>
      </c>
      <c r="B24" s="146"/>
      <c r="C24" s="146"/>
      <c r="D24" s="146"/>
      <c r="E24" s="146"/>
      <c r="F24" s="146"/>
      <c r="G24" s="85">
        <f t="shared" si="0"/>
        <v>0</v>
      </c>
    </row>
    <row r="25" spans="1:11" ht="15.75" x14ac:dyDescent="0.25">
      <c r="A25" s="61">
        <v>19</v>
      </c>
      <c r="B25" s="146"/>
      <c r="C25" s="146"/>
      <c r="D25" s="146"/>
      <c r="E25" s="146"/>
      <c r="F25" s="146"/>
      <c r="G25" s="85">
        <f t="shared" si="0"/>
        <v>0</v>
      </c>
      <c r="H25" s="59"/>
      <c r="I25" s="59"/>
      <c r="J25" s="59"/>
      <c r="K25" s="59"/>
    </row>
    <row r="26" spans="1:11" ht="15.75" x14ac:dyDescent="0.25">
      <c r="A26" s="61">
        <v>20</v>
      </c>
      <c r="B26" s="146"/>
      <c r="C26" s="146"/>
      <c r="D26" s="146"/>
      <c r="E26" s="146"/>
      <c r="F26" s="146"/>
      <c r="G26" s="85">
        <f t="shared" si="0"/>
        <v>0</v>
      </c>
      <c r="H26" s="46"/>
      <c r="I26" s="46"/>
      <c r="J26" s="46"/>
      <c r="K26" s="47"/>
    </row>
    <row r="27" spans="1:11" ht="15.75" x14ac:dyDescent="0.25">
      <c r="A27" s="61">
        <v>21</v>
      </c>
      <c r="B27" s="146"/>
      <c r="C27" s="146"/>
      <c r="D27" s="146"/>
      <c r="E27" s="146"/>
      <c r="F27" s="146"/>
      <c r="G27" s="85">
        <f t="shared" si="0"/>
        <v>0</v>
      </c>
      <c r="H27" s="60"/>
      <c r="I27" s="60"/>
      <c r="J27" s="60"/>
      <c r="K27" s="47"/>
    </row>
    <row r="28" spans="1:11" ht="15.75" x14ac:dyDescent="0.25">
      <c r="A28" s="61">
        <v>22</v>
      </c>
      <c r="B28" s="146"/>
      <c r="C28" s="146"/>
      <c r="D28" s="146"/>
      <c r="E28" s="146"/>
      <c r="F28" s="146"/>
      <c r="G28" s="85">
        <f t="shared" si="0"/>
        <v>0</v>
      </c>
    </row>
    <row r="29" spans="1:11" ht="15.75" x14ac:dyDescent="0.25">
      <c r="A29" s="61">
        <v>23</v>
      </c>
      <c r="B29" s="146"/>
      <c r="C29" s="146"/>
      <c r="D29" s="146"/>
      <c r="E29" s="146"/>
      <c r="F29" s="146"/>
      <c r="G29" s="85">
        <f t="shared" si="0"/>
        <v>0</v>
      </c>
    </row>
    <row r="30" spans="1:11" ht="15.75" x14ac:dyDescent="0.25">
      <c r="A30" s="61">
        <v>24</v>
      </c>
      <c r="B30" s="146"/>
      <c r="C30" s="146"/>
      <c r="D30" s="146"/>
      <c r="E30" s="146"/>
      <c r="F30" s="146"/>
      <c r="G30" s="85">
        <f t="shared" si="0"/>
        <v>0</v>
      </c>
    </row>
    <row r="31" spans="1:11" ht="15.75" x14ac:dyDescent="0.25">
      <c r="A31" s="61">
        <v>25</v>
      </c>
      <c r="B31" s="146"/>
      <c r="C31" s="146"/>
      <c r="D31" s="146"/>
      <c r="E31" s="146"/>
      <c r="F31" s="146"/>
      <c r="G31" s="85">
        <f t="shared" si="0"/>
        <v>0</v>
      </c>
    </row>
    <row r="32" spans="1:11" ht="15.75" x14ac:dyDescent="0.25">
      <c r="A32" s="61">
        <v>26</v>
      </c>
      <c r="B32" s="146"/>
      <c r="C32" s="146"/>
      <c r="D32" s="146"/>
      <c r="E32" s="146"/>
      <c r="F32" s="146"/>
      <c r="G32" s="85">
        <f t="shared" si="0"/>
        <v>0</v>
      </c>
    </row>
    <row r="33" spans="1:7" ht="15.75" x14ac:dyDescent="0.25">
      <c r="A33" s="61">
        <v>27</v>
      </c>
      <c r="B33" s="146"/>
      <c r="C33" s="146"/>
      <c r="D33" s="146"/>
      <c r="E33" s="146"/>
      <c r="F33" s="146"/>
      <c r="G33" s="85">
        <f t="shared" si="0"/>
        <v>0</v>
      </c>
    </row>
    <row r="34" spans="1:7" ht="15.75" x14ac:dyDescent="0.25">
      <c r="A34" s="61">
        <v>28</v>
      </c>
      <c r="B34" s="146"/>
      <c r="C34" s="146"/>
      <c r="D34" s="146"/>
      <c r="E34" s="146"/>
      <c r="F34" s="146"/>
      <c r="G34" s="85">
        <f t="shared" si="0"/>
        <v>0</v>
      </c>
    </row>
    <row r="35" spans="1:7" ht="15.75" x14ac:dyDescent="0.25">
      <c r="A35" s="61">
        <v>29</v>
      </c>
      <c r="B35" s="146"/>
      <c r="C35" s="146"/>
      <c r="D35" s="146"/>
      <c r="E35" s="146"/>
      <c r="F35" s="146"/>
      <c r="G35" s="85">
        <f t="shared" si="0"/>
        <v>0</v>
      </c>
    </row>
    <row r="36" spans="1:7" ht="15.75" x14ac:dyDescent="0.25">
      <c r="A36" s="61">
        <v>30</v>
      </c>
      <c r="B36" s="146"/>
      <c r="C36" s="146"/>
      <c r="D36" s="146"/>
      <c r="E36" s="146"/>
      <c r="F36" s="146"/>
      <c r="G36" s="85">
        <f t="shared" si="0"/>
        <v>0</v>
      </c>
    </row>
    <row r="37" spans="1:7" ht="12" customHeight="1" x14ac:dyDescent="0.25">
      <c r="A37" s="62"/>
      <c r="B37" s="86"/>
      <c r="C37" s="86"/>
      <c r="D37" s="86"/>
      <c r="E37" s="86"/>
      <c r="F37" s="86"/>
      <c r="G37" s="86"/>
    </row>
    <row r="38" spans="1:7" ht="16.5" thickBot="1" x14ac:dyDescent="0.3">
      <c r="A38" s="63" t="s">
        <v>11</v>
      </c>
      <c r="B38" s="64">
        <f t="shared" ref="B38:G38" si="1">SUBTOTAL(9,B7:B36)</f>
        <v>0</v>
      </c>
      <c r="C38" s="64">
        <f t="shared" si="1"/>
        <v>0</v>
      </c>
      <c r="D38" s="64">
        <f t="shared" si="1"/>
        <v>0</v>
      </c>
      <c r="E38" s="64">
        <f t="shared" si="1"/>
        <v>0</v>
      </c>
      <c r="F38" s="64">
        <f t="shared" si="1"/>
        <v>0</v>
      </c>
      <c r="G38" s="64">
        <f t="shared" si="1"/>
        <v>0</v>
      </c>
    </row>
    <row r="39" spans="1:7" ht="30" x14ac:dyDescent="0.25">
      <c r="G39" s="153" t="s">
        <v>251</v>
      </c>
    </row>
  </sheetData>
  <sheetProtection password="8C67" sheet="1" objects="1" scenarios="1"/>
  <mergeCells count="7">
    <mergeCell ref="A1:G1"/>
    <mergeCell ref="A2:G2"/>
    <mergeCell ref="B3:G3"/>
    <mergeCell ref="B4:C4"/>
    <mergeCell ref="D4:F4"/>
    <mergeCell ref="A4:A5"/>
    <mergeCell ref="G4:G5"/>
  </mergeCells>
  <printOptions horizontalCentered="1"/>
  <pageMargins left="0.7" right="0.7" top="0.75" bottom="0.97" header="0.3" footer="0.3"/>
  <pageSetup scale="72" orientation="landscape" horizontalDpi="300" verticalDpi="300" r:id="rId1"/>
  <headerFooter>
    <oddFooter>&amp;LArizona Department of Transportation
South Mountain Freeway Project
Addendum #5 (10-16-2015)
&amp;C&amp;UForm &amp;A
&amp;U-&amp;P--&amp;RRequest for Proposals
202 MA 054 H882701C
Volume I - Instructions to Proposers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Normal="100" zoomScaleSheetLayoutView="100" workbookViewId="0">
      <selection activeCell="I6" sqref="I6"/>
    </sheetView>
  </sheetViews>
  <sheetFormatPr defaultRowHeight="15" x14ac:dyDescent="0.25"/>
  <cols>
    <col min="1" max="1" width="16.140625" customWidth="1"/>
    <col min="2" max="4" width="17.7109375" customWidth="1"/>
    <col min="5" max="5" width="22" customWidth="1"/>
    <col min="6" max="6" width="17.7109375" customWidth="1"/>
  </cols>
  <sheetData>
    <row r="1" spans="1:9" ht="15.75" x14ac:dyDescent="0.25">
      <c r="A1" s="307" t="str">
        <f ca="1" xml:space="preserve"> "FORM " &amp; MID(CELL("filename",A1),FIND("]",CELL("filename",A1))+1,256)</f>
        <v>FORM N-1.2</v>
      </c>
      <c r="B1" s="307"/>
      <c r="C1" s="307"/>
      <c r="D1" s="307"/>
      <c r="E1" s="307"/>
      <c r="F1" s="307"/>
      <c r="G1" s="22"/>
      <c r="H1" s="22"/>
      <c r="I1" s="22"/>
    </row>
    <row r="2" spans="1:9" ht="39.75" customHeight="1" thickBot="1" x14ac:dyDescent="0.3">
      <c r="A2" s="308" t="s">
        <v>173</v>
      </c>
      <c r="B2" s="308"/>
      <c r="C2" s="308"/>
      <c r="D2" s="308"/>
      <c r="E2" s="308"/>
      <c r="F2" s="308"/>
    </row>
    <row r="3" spans="1:9" s="35" customFormat="1" ht="51.75" customHeight="1" x14ac:dyDescent="0.25">
      <c r="A3" s="67" t="s">
        <v>70</v>
      </c>
      <c r="B3" s="82" t="s">
        <v>92</v>
      </c>
      <c r="C3" s="82" t="s">
        <v>93</v>
      </c>
      <c r="D3" s="82" t="s">
        <v>94</v>
      </c>
      <c r="E3" s="82" t="s">
        <v>95</v>
      </c>
      <c r="F3" s="82" t="s">
        <v>258</v>
      </c>
    </row>
    <row r="4" spans="1:9" s="35" customFormat="1" ht="21" customHeight="1" x14ac:dyDescent="0.25">
      <c r="A4" s="69" t="s">
        <v>2</v>
      </c>
      <c r="B4" s="83" t="s">
        <v>6</v>
      </c>
      <c r="C4" s="83" t="s">
        <v>12</v>
      </c>
      <c r="D4" s="83" t="s">
        <v>13</v>
      </c>
      <c r="E4" s="83" t="s">
        <v>257</v>
      </c>
      <c r="F4" s="83" t="s">
        <v>89</v>
      </c>
    </row>
    <row r="5" spans="1:9" ht="15.75" x14ac:dyDescent="0.25">
      <c r="A5" s="61">
        <v>1</v>
      </c>
      <c r="B5" s="146"/>
      <c r="C5" s="146"/>
      <c r="D5" s="146"/>
      <c r="E5" s="85">
        <f>SUM(B5:D5)</f>
        <v>0</v>
      </c>
      <c r="F5" s="146"/>
    </row>
    <row r="6" spans="1:9" ht="15.75" x14ac:dyDescent="0.25">
      <c r="A6" s="61">
        <v>2</v>
      </c>
      <c r="B6" s="146"/>
      <c r="C6" s="146"/>
      <c r="D6" s="146"/>
      <c r="E6" s="85">
        <f t="shared" ref="E6:E34" si="0">SUM(B6:D6)</f>
        <v>0</v>
      </c>
      <c r="F6" s="146"/>
    </row>
    <row r="7" spans="1:9" ht="15.75" x14ac:dyDescent="0.25">
      <c r="A7" s="61">
        <v>3</v>
      </c>
      <c r="B7" s="146"/>
      <c r="C7" s="146"/>
      <c r="D7" s="146"/>
      <c r="E7" s="85">
        <f t="shared" si="0"/>
        <v>0</v>
      </c>
      <c r="F7" s="146"/>
    </row>
    <row r="8" spans="1:9" ht="15.75" x14ac:dyDescent="0.25">
      <c r="A8" s="61">
        <v>4</v>
      </c>
      <c r="B8" s="146"/>
      <c r="C8" s="146"/>
      <c r="D8" s="146"/>
      <c r="E8" s="85">
        <f t="shared" si="0"/>
        <v>0</v>
      </c>
      <c r="F8" s="146"/>
    </row>
    <row r="9" spans="1:9" ht="15.75" x14ac:dyDescent="0.25">
      <c r="A9" s="61">
        <v>5</v>
      </c>
      <c r="B9" s="146"/>
      <c r="C9" s="146"/>
      <c r="D9" s="146"/>
      <c r="E9" s="85">
        <f t="shared" si="0"/>
        <v>0</v>
      </c>
      <c r="F9" s="146"/>
    </row>
    <row r="10" spans="1:9" ht="15.75" x14ac:dyDescent="0.25">
      <c r="A10" s="61">
        <v>6</v>
      </c>
      <c r="B10" s="146"/>
      <c r="C10" s="146"/>
      <c r="D10" s="146"/>
      <c r="E10" s="85">
        <f t="shared" si="0"/>
        <v>0</v>
      </c>
      <c r="F10" s="146"/>
    </row>
    <row r="11" spans="1:9" ht="15.75" x14ac:dyDescent="0.25">
      <c r="A11" s="61">
        <v>7</v>
      </c>
      <c r="B11" s="146"/>
      <c r="C11" s="146"/>
      <c r="D11" s="146"/>
      <c r="E11" s="85">
        <f t="shared" si="0"/>
        <v>0</v>
      </c>
      <c r="F11" s="146"/>
    </row>
    <row r="12" spans="1:9" ht="15.75" x14ac:dyDescent="0.25">
      <c r="A12" s="61">
        <v>8</v>
      </c>
      <c r="B12" s="146"/>
      <c r="C12" s="146"/>
      <c r="D12" s="146"/>
      <c r="E12" s="85">
        <f t="shared" si="0"/>
        <v>0</v>
      </c>
      <c r="F12" s="146"/>
    </row>
    <row r="13" spans="1:9" ht="15.75" x14ac:dyDescent="0.25">
      <c r="A13" s="61">
        <v>9</v>
      </c>
      <c r="B13" s="146"/>
      <c r="C13" s="146"/>
      <c r="D13" s="146"/>
      <c r="E13" s="85">
        <f t="shared" si="0"/>
        <v>0</v>
      </c>
      <c r="F13" s="146"/>
    </row>
    <row r="14" spans="1:9" ht="15.75" x14ac:dyDescent="0.25">
      <c r="A14" s="61">
        <v>10</v>
      </c>
      <c r="B14" s="146"/>
      <c r="C14" s="146"/>
      <c r="D14" s="146"/>
      <c r="E14" s="85">
        <f t="shared" si="0"/>
        <v>0</v>
      </c>
      <c r="F14" s="146"/>
    </row>
    <row r="15" spans="1:9" ht="15.75" x14ac:dyDescent="0.25">
      <c r="A15" s="61">
        <v>11</v>
      </c>
      <c r="B15" s="146"/>
      <c r="C15" s="146"/>
      <c r="D15" s="146"/>
      <c r="E15" s="85">
        <f t="shared" si="0"/>
        <v>0</v>
      </c>
      <c r="F15" s="146"/>
    </row>
    <row r="16" spans="1:9" ht="15.75" x14ac:dyDescent="0.25">
      <c r="A16" s="61">
        <v>12</v>
      </c>
      <c r="B16" s="146"/>
      <c r="C16" s="146"/>
      <c r="D16" s="146"/>
      <c r="E16" s="85">
        <f t="shared" si="0"/>
        <v>0</v>
      </c>
      <c r="F16" s="146"/>
    </row>
    <row r="17" spans="1:9" ht="15.75" x14ac:dyDescent="0.25">
      <c r="A17" s="61">
        <v>13</v>
      </c>
      <c r="B17" s="146"/>
      <c r="C17" s="146"/>
      <c r="D17" s="146"/>
      <c r="E17" s="85">
        <f t="shared" si="0"/>
        <v>0</v>
      </c>
      <c r="F17" s="146"/>
    </row>
    <row r="18" spans="1:9" ht="15.75" x14ac:dyDescent="0.25">
      <c r="A18" s="61">
        <v>14</v>
      </c>
      <c r="B18" s="146"/>
      <c r="C18" s="146"/>
      <c r="D18" s="146"/>
      <c r="E18" s="85">
        <f t="shared" si="0"/>
        <v>0</v>
      </c>
      <c r="F18" s="146"/>
    </row>
    <row r="19" spans="1:9" ht="15.75" x14ac:dyDescent="0.25">
      <c r="A19" s="61">
        <v>15</v>
      </c>
      <c r="B19" s="146"/>
      <c r="C19" s="146"/>
      <c r="D19" s="146"/>
      <c r="E19" s="85">
        <f t="shared" si="0"/>
        <v>0</v>
      </c>
      <c r="F19" s="146"/>
    </row>
    <row r="20" spans="1:9" ht="15.75" x14ac:dyDescent="0.25">
      <c r="A20" s="61">
        <v>16</v>
      </c>
      <c r="B20" s="146"/>
      <c r="C20" s="146"/>
      <c r="D20" s="146"/>
      <c r="E20" s="85">
        <f t="shared" si="0"/>
        <v>0</v>
      </c>
      <c r="F20" s="146"/>
    </row>
    <row r="21" spans="1:9" ht="15.75" x14ac:dyDescent="0.25">
      <c r="A21" s="61">
        <v>17</v>
      </c>
      <c r="B21" s="146"/>
      <c r="C21" s="146"/>
      <c r="D21" s="146"/>
      <c r="E21" s="85">
        <f t="shared" si="0"/>
        <v>0</v>
      </c>
      <c r="F21" s="146"/>
    </row>
    <row r="22" spans="1:9" ht="15.75" x14ac:dyDescent="0.25">
      <c r="A22" s="61">
        <v>18</v>
      </c>
      <c r="B22" s="146"/>
      <c r="C22" s="146"/>
      <c r="D22" s="146"/>
      <c r="E22" s="85">
        <f t="shared" si="0"/>
        <v>0</v>
      </c>
      <c r="F22" s="146"/>
    </row>
    <row r="23" spans="1:9" ht="15.75" x14ac:dyDescent="0.25">
      <c r="A23" s="61">
        <v>19</v>
      </c>
      <c r="B23" s="146"/>
      <c r="C23" s="146"/>
      <c r="D23" s="146"/>
      <c r="E23" s="85">
        <f t="shared" si="0"/>
        <v>0</v>
      </c>
      <c r="F23" s="146"/>
      <c r="G23" s="59"/>
      <c r="H23" s="59"/>
      <c r="I23" s="59"/>
    </row>
    <row r="24" spans="1:9" ht="15.75" x14ac:dyDescent="0.25">
      <c r="A24" s="61">
        <v>20</v>
      </c>
      <c r="B24" s="146"/>
      <c r="C24" s="146"/>
      <c r="D24" s="146"/>
      <c r="E24" s="85">
        <f t="shared" si="0"/>
        <v>0</v>
      </c>
      <c r="F24" s="146"/>
      <c r="G24" s="46"/>
      <c r="H24" s="46"/>
      <c r="I24" s="47"/>
    </row>
    <row r="25" spans="1:9" ht="15.75" x14ac:dyDescent="0.25">
      <c r="A25" s="61">
        <v>21</v>
      </c>
      <c r="B25" s="146"/>
      <c r="C25" s="146"/>
      <c r="D25" s="146"/>
      <c r="E25" s="85">
        <f t="shared" si="0"/>
        <v>0</v>
      </c>
      <c r="F25" s="146"/>
      <c r="G25" s="60"/>
      <c r="H25" s="60"/>
      <c r="I25" s="47"/>
    </row>
    <row r="26" spans="1:9" ht="15.75" x14ac:dyDescent="0.25">
      <c r="A26" s="61">
        <v>22</v>
      </c>
      <c r="B26" s="146"/>
      <c r="C26" s="146"/>
      <c r="D26" s="146"/>
      <c r="E26" s="85">
        <f t="shared" si="0"/>
        <v>0</v>
      </c>
      <c r="F26" s="146"/>
    </row>
    <row r="27" spans="1:9" ht="15.75" x14ac:dyDescent="0.25">
      <c r="A27" s="61">
        <v>23</v>
      </c>
      <c r="B27" s="146"/>
      <c r="C27" s="146"/>
      <c r="D27" s="146"/>
      <c r="E27" s="85">
        <f t="shared" si="0"/>
        <v>0</v>
      </c>
      <c r="F27" s="146"/>
    </row>
    <row r="28" spans="1:9" ht="15.75" x14ac:dyDescent="0.25">
      <c r="A28" s="61">
        <v>24</v>
      </c>
      <c r="B28" s="146"/>
      <c r="C28" s="146"/>
      <c r="D28" s="146"/>
      <c r="E28" s="85">
        <f t="shared" si="0"/>
        <v>0</v>
      </c>
      <c r="F28" s="146"/>
    </row>
    <row r="29" spans="1:9" ht="15.75" x14ac:dyDescent="0.25">
      <c r="A29" s="61">
        <v>25</v>
      </c>
      <c r="B29" s="146"/>
      <c r="C29" s="146"/>
      <c r="D29" s="146"/>
      <c r="E29" s="85">
        <f t="shared" si="0"/>
        <v>0</v>
      </c>
      <c r="F29" s="146"/>
    </row>
    <row r="30" spans="1:9" ht="15.75" x14ac:dyDescent="0.25">
      <c r="A30" s="61">
        <v>26</v>
      </c>
      <c r="B30" s="146"/>
      <c r="C30" s="146"/>
      <c r="D30" s="146"/>
      <c r="E30" s="85">
        <f t="shared" si="0"/>
        <v>0</v>
      </c>
      <c r="F30" s="146"/>
    </row>
    <row r="31" spans="1:9" ht="15.75" x14ac:dyDescent="0.25">
      <c r="A31" s="61">
        <v>27</v>
      </c>
      <c r="B31" s="146"/>
      <c r="C31" s="146"/>
      <c r="D31" s="146"/>
      <c r="E31" s="85">
        <f t="shared" si="0"/>
        <v>0</v>
      </c>
      <c r="F31" s="146"/>
    </row>
    <row r="32" spans="1:9" ht="15.75" x14ac:dyDescent="0.25">
      <c r="A32" s="61">
        <v>28</v>
      </c>
      <c r="B32" s="146"/>
      <c r="C32" s="146"/>
      <c r="D32" s="146"/>
      <c r="E32" s="85">
        <f t="shared" si="0"/>
        <v>0</v>
      </c>
      <c r="F32" s="146"/>
    </row>
    <row r="33" spans="1:6" ht="15.75" x14ac:dyDescent="0.25">
      <c r="A33" s="61">
        <v>29</v>
      </c>
      <c r="B33" s="146"/>
      <c r="C33" s="146"/>
      <c r="D33" s="146"/>
      <c r="E33" s="85">
        <f t="shared" si="0"/>
        <v>0</v>
      </c>
      <c r="F33" s="146"/>
    </row>
    <row r="34" spans="1:6" ht="15.75" x14ac:dyDescent="0.25">
      <c r="A34" s="61">
        <v>30</v>
      </c>
      <c r="B34" s="146"/>
      <c r="C34" s="146"/>
      <c r="D34" s="146"/>
      <c r="E34" s="85">
        <f t="shared" si="0"/>
        <v>0</v>
      </c>
      <c r="F34" s="146"/>
    </row>
    <row r="35" spans="1:6" ht="12" customHeight="1" x14ac:dyDescent="0.25">
      <c r="A35" s="62"/>
      <c r="B35" s="86"/>
      <c r="C35" s="86"/>
      <c r="D35" s="86"/>
      <c r="E35" s="86"/>
      <c r="F35" s="86"/>
    </row>
    <row r="36" spans="1:6" ht="16.5" thickBot="1" x14ac:dyDescent="0.3">
      <c r="A36" s="63" t="s">
        <v>11</v>
      </c>
      <c r="B36" s="64">
        <f t="shared" ref="B36:E36" si="1">SUBTOTAL(9,B5:B34)</f>
        <v>0</v>
      </c>
      <c r="C36" s="64">
        <f t="shared" si="1"/>
        <v>0</v>
      </c>
      <c r="D36" s="64">
        <f t="shared" si="1"/>
        <v>0</v>
      </c>
      <c r="E36" s="64">
        <f t="shared" si="1"/>
        <v>0</v>
      </c>
      <c r="F36" s="64">
        <f>SUBTOTAL(9,F5:F34)</f>
        <v>0</v>
      </c>
    </row>
    <row r="37" spans="1:6" ht="30" x14ac:dyDescent="0.25">
      <c r="E37" s="153" t="s">
        <v>250</v>
      </c>
    </row>
    <row r="38" spans="1:6" ht="30" customHeight="1" x14ac:dyDescent="0.25">
      <c r="A38" s="309" t="s">
        <v>259</v>
      </c>
      <c r="B38" s="309"/>
      <c r="C38" s="309"/>
      <c r="D38" s="309"/>
      <c r="E38" s="309"/>
      <c r="F38" s="309"/>
    </row>
  </sheetData>
  <sheetProtection password="8C67" sheet="1" objects="1" scenarios="1"/>
  <mergeCells count="3">
    <mergeCell ref="A1:F1"/>
    <mergeCell ref="A2:F2"/>
    <mergeCell ref="A38:F38"/>
  </mergeCells>
  <printOptions horizontalCentered="1"/>
  <pageMargins left="0.7" right="0.7" top="0.75" bottom="0.75" header="0.3" footer="0.3"/>
  <pageSetup scale="82" orientation="portrait" horizontalDpi="300" verticalDpi="300" r:id="rId1"/>
  <headerFooter>
    <oddFooter>&amp;LArizona Department of Transportation
South Mountain Freeway Project
Addendum #5 (10-16-2015)&amp;C&amp;UForm &amp;A
&amp;U-&amp;P--&amp;RRequest for Proposals
202 MA 054 H882701C
Volume I - Instructions to Proposers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Date xmlns="9178207e-888b-457c-bda3-54271cabe329" xsi:nil="true"/>
    <Section xmlns="9178207e-888b-457c-bda3-54271cabe329">03-05 RFP Master</Sec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7158D8F54F3F4ABBACA4C7D2BBEDE3" ma:contentTypeVersion="2" ma:contentTypeDescription="Create a new document." ma:contentTypeScope="" ma:versionID="be97bdbfad598497530cb19a7eb77363">
  <xsd:schema xmlns:xsd="http://www.w3.org/2001/XMLSchema" xmlns:xs="http://www.w3.org/2001/XMLSchema" xmlns:p="http://schemas.microsoft.com/office/2006/metadata/properties" xmlns:ns2="9178207e-888b-457c-bda3-54271cabe329" targetNamespace="http://schemas.microsoft.com/office/2006/metadata/properties" ma:root="true" ma:fieldsID="0d83d8e03323c83385c9137eebe28f89" ns2:_="">
    <xsd:import namespace="9178207e-888b-457c-bda3-54271cabe329"/>
    <xsd:element name="properties">
      <xsd:complexType>
        <xsd:sequence>
          <xsd:element name="documentManagement">
            <xsd:complexType>
              <xsd:all>
                <xsd:element ref="ns2:Doc_x0020_Date" minOccurs="0"/>
                <xsd:element ref="ns2: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8207e-888b-457c-bda3-54271cabe329" elementFormDefault="qualified">
    <xsd:import namespace="http://schemas.microsoft.com/office/2006/documentManagement/types"/>
    <xsd:import namespace="http://schemas.microsoft.com/office/infopath/2007/PartnerControls"/>
    <xsd:element name="Doc_x0020_Date" ma:index="8" nillable="true" ma:displayName="Doc Date" ma:description="Doc Date" ma:format="DateOnly" ma:internalName="Doc_x0020_Date">
      <xsd:simpleType>
        <xsd:restriction base="dms:DateTime"/>
      </xsd:simpleType>
    </xsd:element>
    <xsd:element name="Section" ma:index="9" nillable="true" ma:displayName="Section" ma:internalName="Sec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70F64F-AD4D-488A-B31C-ADFD155E12F3}">
  <ds:schemaRefs>
    <ds:schemaRef ds:uri="http://schemas.microsoft.com/sharepoint/v3/contenttype/forms"/>
  </ds:schemaRefs>
</ds:datastoreItem>
</file>

<file path=customXml/itemProps2.xml><?xml version="1.0" encoding="utf-8"?>
<ds:datastoreItem xmlns:ds="http://schemas.openxmlformats.org/officeDocument/2006/customXml" ds:itemID="{CCD3EE2E-9E9D-4A45-925B-DCD3A0E097B8}">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9178207e-888b-457c-bda3-54271cabe329"/>
  </ds:schemaRefs>
</ds:datastoreItem>
</file>

<file path=customXml/itemProps3.xml><?xml version="1.0" encoding="utf-8"?>
<ds:datastoreItem xmlns:ds="http://schemas.openxmlformats.org/officeDocument/2006/customXml" ds:itemID="{35CD05BA-7178-44D2-BB24-18D6B0FAF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78207e-888b-457c-bda3-54271cabe3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M-1</vt:lpstr>
      <vt:lpstr>M-1.1</vt:lpstr>
      <vt:lpstr>M-1.2</vt:lpstr>
      <vt:lpstr>M-1.3</vt:lpstr>
      <vt:lpstr>M-1.4</vt:lpstr>
      <vt:lpstr>M-2</vt:lpstr>
      <vt:lpstr>N-1</vt:lpstr>
      <vt:lpstr>N-1.1</vt:lpstr>
      <vt:lpstr>N-1.2</vt:lpstr>
      <vt:lpstr>'M-1'!Print_Area</vt:lpstr>
      <vt:lpstr>'M-1.1'!Print_Area</vt:lpstr>
      <vt:lpstr>'M-1.2'!Print_Area</vt:lpstr>
      <vt:lpstr>'M-1.3'!Print_Area</vt:lpstr>
      <vt:lpstr>'M-1.4'!Print_Area</vt:lpstr>
      <vt:lpstr>'M-2'!Print_Area</vt:lpstr>
      <vt:lpstr>'N-1'!Print_Area</vt:lpstr>
      <vt:lpstr>'N-1.1'!Print_Area</vt:lpstr>
      <vt:lpstr>'N-1.2'!Print_Area</vt:lpstr>
      <vt:lpstr>'M-1.1'!Print_Titles</vt:lpstr>
      <vt:lpstr>'M-2'!Print_Titles</vt:lpstr>
    </vt:vector>
  </TitlesOfParts>
  <Company>HDR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N Slayton</dc:creator>
  <cp:lastModifiedBy>Erin N Slayton</cp:lastModifiedBy>
  <cp:revision>1</cp:revision>
  <cp:lastPrinted>2015-10-16T16:40:47Z</cp:lastPrinted>
  <dcterms:created xsi:type="dcterms:W3CDTF">2015-04-09T00:07:07Z</dcterms:created>
  <dcterms:modified xsi:type="dcterms:W3CDTF">2015-10-16T20:59:28Z</dcterms:modified>
  <cp:version>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0x0101008B7158D8F54F3F4ABBACA4C7D2BBEDE3</vt:lpwstr>
  </property>
  <property fmtid="{D5CDD505-2E9C-101B-9397-08002B2CF9AE}" pid="3" name="Order">
    <vt:r8>91300</vt:r8>
  </property>
</Properties>
</file>